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daniel_rusyniak_fssa_in_gov/Documents/Migrated_Home_Drive/Covid 19 response/LTSS/"/>
    </mc:Choice>
  </mc:AlternateContent>
  <xr:revisionPtr revIDLastSave="0" documentId="8_{DAE1C678-6A3F-4014-8FD3-89BB99CE0BF9}" xr6:coauthVersionLast="45" xr6:coauthVersionMax="45" xr10:uidLastSave="{00000000-0000-0000-0000-000000000000}"/>
  <bookViews>
    <workbookView xWindow="420" yWindow="0" windowWidth="20844" windowHeight="10356" activeTab="4" xr2:uid="{2F1C4E41-89D0-4029-982F-A4814E33FE9A}"/>
  </bookViews>
  <sheets>
    <sheet name="Custom_250+" sheetId="5" r:id="rId1"/>
    <sheet name="Tier 1" sheetId="9" r:id="rId2"/>
    <sheet name="Tier 2" sheetId="8" r:id="rId3"/>
    <sheet name="Tier 3" sheetId="7" r:id="rId4"/>
    <sheet name="Tier 4" sheetId="6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5" l="1"/>
  <c r="L3" i="5" s="1"/>
  <c r="K2" i="5"/>
  <c r="L2" i="5" s="1"/>
  <c r="K4" i="5"/>
  <c r="L4" i="5" s="1"/>
  <c r="K5" i="5"/>
  <c r="K7" i="5"/>
  <c r="K8" i="5"/>
  <c r="K9" i="5"/>
  <c r="K10" i="5"/>
  <c r="K6" i="5"/>
  <c r="L6" i="5" s="1"/>
  <c r="K11" i="5"/>
  <c r="L11" i="5" s="1"/>
  <c r="K12" i="5"/>
  <c r="L12" i="5" s="1"/>
  <c r="K13" i="5"/>
  <c r="K14" i="5"/>
  <c r="K15" i="5"/>
  <c r="L15" i="5" s="1"/>
  <c r="K16" i="5"/>
  <c r="L16" i="5" s="1"/>
  <c r="K17" i="5"/>
  <c r="L17" i="5" s="1"/>
  <c r="K19" i="5"/>
  <c r="L19" i="5" s="1"/>
  <c r="K18" i="5"/>
  <c r="L13" i="5"/>
  <c r="L14" i="5"/>
  <c r="L7" i="5"/>
  <c r="L8" i="5"/>
  <c r="L9" i="5"/>
  <c r="L10" i="5"/>
  <c r="L5" i="5"/>
  <c r="L18" i="5"/>
  <c r="K19" i="9"/>
  <c r="K20" i="9"/>
  <c r="K21" i="9"/>
  <c r="K22" i="9"/>
  <c r="K23" i="9"/>
  <c r="K24" i="9"/>
  <c r="K25" i="9"/>
  <c r="K26" i="9"/>
  <c r="K27" i="9"/>
  <c r="K28" i="9"/>
  <c r="K29" i="9"/>
  <c r="K17" i="9"/>
  <c r="K15" i="9"/>
  <c r="K16" i="9"/>
  <c r="K14" i="9"/>
  <c r="K2" i="9"/>
  <c r="K3" i="9"/>
  <c r="K4" i="9"/>
  <c r="K5" i="9"/>
  <c r="K6" i="9"/>
  <c r="K7" i="9"/>
  <c r="K8" i="9"/>
  <c r="K9" i="9"/>
  <c r="K10" i="9"/>
  <c r="L10" i="9" s="1"/>
  <c r="K11" i="9"/>
  <c r="K12" i="9"/>
  <c r="K13" i="9"/>
  <c r="K18" i="9"/>
  <c r="L18" i="9" s="1"/>
  <c r="K42" i="9"/>
  <c r="K43" i="9"/>
  <c r="K40" i="9"/>
  <c r="K33" i="9"/>
  <c r="K34" i="9"/>
  <c r="K35" i="9"/>
  <c r="K36" i="9"/>
  <c r="K37" i="9"/>
  <c r="L37" i="9" s="1"/>
  <c r="K38" i="9"/>
  <c r="K39" i="9"/>
  <c r="K32" i="9"/>
  <c r="K30" i="9"/>
  <c r="K31" i="9"/>
  <c r="K41" i="9"/>
  <c r="K44" i="9"/>
  <c r="L41" i="9"/>
  <c r="L42" i="9"/>
  <c r="L43" i="9"/>
  <c r="L40" i="9"/>
  <c r="L33" i="9"/>
  <c r="L34" i="9"/>
  <c r="L35" i="9"/>
  <c r="L36" i="9"/>
  <c r="L38" i="9"/>
  <c r="L39" i="9"/>
  <c r="L32" i="9"/>
  <c r="L30" i="9"/>
  <c r="L31" i="9"/>
  <c r="L19" i="9"/>
  <c r="L20" i="9"/>
  <c r="L21" i="9"/>
  <c r="L22" i="9"/>
  <c r="L23" i="9"/>
  <c r="L24" i="9"/>
  <c r="L25" i="9"/>
  <c r="L26" i="9"/>
  <c r="L27" i="9"/>
  <c r="L28" i="9"/>
  <c r="L29" i="9"/>
  <c r="L17" i="9"/>
  <c r="L15" i="9"/>
  <c r="L16" i="9"/>
  <c r="L14" i="9"/>
  <c r="L2" i="9"/>
  <c r="L3" i="9"/>
  <c r="L4" i="9"/>
  <c r="L5" i="9"/>
  <c r="L6" i="9"/>
  <c r="L7" i="9"/>
  <c r="L8" i="9"/>
  <c r="L9" i="9"/>
  <c r="L11" i="9"/>
  <c r="L12" i="9"/>
  <c r="L13" i="9"/>
  <c r="L44" i="9"/>
  <c r="K52" i="8"/>
  <c r="K53" i="8"/>
  <c r="K54" i="8"/>
  <c r="K55" i="8"/>
  <c r="K56" i="8"/>
  <c r="K57" i="8"/>
  <c r="L57" i="8" s="1"/>
  <c r="K58" i="8"/>
  <c r="K59" i="8"/>
  <c r="K60" i="8"/>
  <c r="K61" i="8"/>
  <c r="K62" i="8"/>
  <c r="K63" i="8"/>
  <c r="K64" i="8"/>
  <c r="K65" i="8"/>
  <c r="L65" i="8" s="1"/>
  <c r="K66" i="8"/>
  <c r="K67" i="8"/>
  <c r="K68" i="8"/>
  <c r="K69" i="8"/>
  <c r="K70" i="8"/>
  <c r="K71" i="8"/>
  <c r="K72" i="8"/>
  <c r="K73" i="8"/>
  <c r="L73" i="8" s="1"/>
  <c r="K74" i="8"/>
  <c r="K172" i="8"/>
  <c r="K75" i="8"/>
  <c r="K76" i="8"/>
  <c r="K77" i="8"/>
  <c r="K78" i="8"/>
  <c r="K79" i="8"/>
  <c r="K80" i="8"/>
  <c r="L80" i="8" s="1"/>
  <c r="K81" i="8"/>
  <c r="K82" i="8"/>
  <c r="K83" i="8"/>
  <c r="K84" i="8"/>
  <c r="K85" i="8"/>
  <c r="K86" i="8"/>
  <c r="K87" i="8"/>
  <c r="K88" i="8"/>
  <c r="L88" i="8" s="1"/>
  <c r="K89" i="8"/>
  <c r="K90" i="8"/>
  <c r="K47" i="8"/>
  <c r="K48" i="8"/>
  <c r="K49" i="8"/>
  <c r="K50" i="8"/>
  <c r="K45" i="8"/>
  <c r="K46" i="8"/>
  <c r="L46" i="8" s="1"/>
  <c r="K2" i="8"/>
  <c r="K3" i="8"/>
  <c r="K4" i="8"/>
  <c r="K5" i="8"/>
  <c r="K6" i="8"/>
  <c r="K7" i="8"/>
  <c r="K8" i="8"/>
  <c r="K9" i="8"/>
  <c r="L9" i="8" s="1"/>
  <c r="K10" i="8"/>
  <c r="K11" i="8"/>
  <c r="K12" i="8"/>
  <c r="K13" i="8"/>
  <c r="K14" i="8"/>
  <c r="K15" i="8"/>
  <c r="K16" i="8"/>
  <c r="K17" i="8"/>
  <c r="L17" i="8" s="1"/>
  <c r="K18" i="8"/>
  <c r="K19" i="8"/>
  <c r="K20" i="8"/>
  <c r="K21" i="8"/>
  <c r="K22" i="8"/>
  <c r="K23" i="8"/>
  <c r="K24" i="8"/>
  <c r="K25" i="8"/>
  <c r="L25" i="8" s="1"/>
  <c r="K26" i="8"/>
  <c r="K27" i="8"/>
  <c r="K28" i="8"/>
  <c r="K29" i="8"/>
  <c r="K30" i="8"/>
  <c r="K31" i="8"/>
  <c r="K32" i="8"/>
  <c r="K33" i="8"/>
  <c r="L33" i="8" s="1"/>
  <c r="K34" i="8"/>
  <c r="K35" i="8"/>
  <c r="K36" i="8"/>
  <c r="K37" i="8"/>
  <c r="K38" i="8"/>
  <c r="K39" i="8"/>
  <c r="K40" i="8"/>
  <c r="K41" i="8"/>
  <c r="L41" i="8" s="1"/>
  <c r="K42" i="8"/>
  <c r="K43" i="8"/>
  <c r="K44" i="8"/>
  <c r="K51" i="8"/>
  <c r="K140" i="8"/>
  <c r="L140" i="8" s="1"/>
  <c r="K141" i="8"/>
  <c r="K142" i="8"/>
  <c r="K143" i="8"/>
  <c r="K144" i="8"/>
  <c r="K145" i="8"/>
  <c r="K146" i="8"/>
  <c r="L146" i="8" s="1"/>
  <c r="K147" i="8"/>
  <c r="L147" i="8" s="1"/>
  <c r="K148" i="8"/>
  <c r="L148" i="8" s="1"/>
  <c r="K149" i="8"/>
  <c r="K150" i="8"/>
  <c r="K119" i="8"/>
  <c r="K120" i="8"/>
  <c r="K121" i="8"/>
  <c r="K122" i="8"/>
  <c r="K123" i="8"/>
  <c r="L123" i="8" s="1"/>
  <c r="K124" i="8"/>
  <c r="L124" i="8" s="1"/>
  <c r="K125" i="8"/>
  <c r="K126" i="8"/>
  <c r="K127" i="8"/>
  <c r="K128" i="8"/>
  <c r="K129" i="8"/>
  <c r="K130" i="8"/>
  <c r="K131" i="8"/>
  <c r="L131" i="8" s="1"/>
  <c r="K132" i="8"/>
  <c r="L132" i="8" s="1"/>
  <c r="K133" i="8"/>
  <c r="K134" i="8"/>
  <c r="K135" i="8"/>
  <c r="K136" i="8"/>
  <c r="K137" i="8"/>
  <c r="K138" i="8"/>
  <c r="K102" i="8"/>
  <c r="L102" i="8" s="1"/>
  <c r="K103" i="8"/>
  <c r="L103" i="8" s="1"/>
  <c r="K104" i="8"/>
  <c r="K105" i="8"/>
  <c r="K106" i="8"/>
  <c r="K107" i="8"/>
  <c r="K108" i="8"/>
  <c r="K109" i="8"/>
  <c r="K110" i="8"/>
  <c r="L110" i="8" s="1"/>
  <c r="K111" i="8"/>
  <c r="L111" i="8" s="1"/>
  <c r="K112" i="8"/>
  <c r="K113" i="8"/>
  <c r="K114" i="8"/>
  <c r="K115" i="8"/>
  <c r="K116" i="8"/>
  <c r="K117" i="8"/>
  <c r="K118" i="8"/>
  <c r="L118" i="8" s="1"/>
  <c r="K94" i="8"/>
  <c r="L94" i="8" s="1"/>
  <c r="K95" i="8"/>
  <c r="K96" i="8"/>
  <c r="K97" i="8"/>
  <c r="K98" i="8"/>
  <c r="K99" i="8"/>
  <c r="K100" i="8"/>
  <c r="K101" i="8"/>
  <c r="L101" i="8" s="1"/>
  <c r="K91" i="8"/>
  <c r="L91" i="8" s="1"/>
  <c r="K92" i="8"/>
  <c r="K93" i="8"/>
  <c r="K139" i="8"/>
  <c r="L139" i="8" s="1"/>
  <c r="K181" i="8"/>
  <c r="L181" i="8" s="1"/>
  <c r="K182" i="8"/>
  <c r="K183" i="8"/>
  <c r="K184" i="8"/>
  <c r="K185" i="8"/>
  <c r="K186" i="8"/>
  <c r="K187" i="8"/>
  <c r="K188" i="8"/>
  <c r="L188" i="8" s="1"/>
  <c r="K189" i="8"/>
  <c r="L189" i="8" s="1"/>
  <c r="K190" i="8"/>
  <c r="K191" i="8"/>
  <c r="K162" i="8"/>
  <c r="K163" i="8"/>
  <c r="K164" i="8"/>
  <c r="K165" i="8"/>
  <c r="K166" i="8"/>
  <c r="L166" i="8" s="1"/>
  <c r="K167" i="8"/>
  <c r="L167" i="8" s="1"/>
  <c r="K168" i="8"/>
  <c r="K169" i="8"/>
  <c r="K170" i="8"/>
  <c r="K171" i="8"/>
  <c r="K173" i="8"/>
  <c r="K174" i="8"/>
  <c r="K175" i="8"/>
  <c r="L175" i="8" s="1"/>
  <c r="K176" i="8"/>
  <c r="L176" i="8" s="1"/>
  <c r="K177" i="8"/>
  <c r="K178" i="8"/>
  <c r="K179" i="8"/>
  <c r="K180" i="8"/>
  <c r="K152" i="8"/>
  <c r="K153" i="8"/>
  <c r="K154" i="8"/>
  <c r="L154" i="8" s="1"/>
  <c r="K155" i="8"/>
  <c r="L155" i="8" s="1"/>
  <c r="K156" i="8"/>
  <c r="K157" i="8"/>
  <c r="K158" i="8"/>
  <c r="K159" i="8"/>
  <c r="K160" i="8"/>
  <c r="K161" i="8"/>
  <c r="K192" i="8"/>
  <c r="L192" i="8" s="1"/>
  <c r="K221" i="8"/>
  <c r="K222" i="8"/>
  <c r="K223" i="8"/>
  <c r="K224" i="8"/>
  <c r="K225" i="8"/>
  <c r="K226" i="8"/>
  <c r="K227" i="8"/>
  <c r="K228" i="8"/>
  <c r="K229" i="8"/>
  <c r="K230" i="8"/>
  <c r="K219" i="8"/>
  <c r="K193" i="8"/>
  <c r="K194" i="8"/>
  <c r="K195" i="8"/>
  <c r="K196" i="8"/>
  <c r="K197" i="8"/>
  <c r="L197" i="8" s="1"/>
  <c r="K198" i="8"/>
  <c r="K199" i="8"/>
  <c r="K200" i="8"/>
  <c r="K201" i="8"/>
  <c r="K202" i="8"/>
  <c r="K203" i="8"/>
  <c r="K204" i="8"/>
  <c r="K205" i="8"/>
  <c r="L205" i="8" s="1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20" i="8"/>
  <c r="K234" i="8"/>
  <c r="L234" i="8" s="1"/>
  <c r="K235" i="8"/>
  <c r="L235" i="8" s="1"/>
  <c r="K236" i="8"/>
  <c r="K237" i="8"/>
  <c r="K231" i="8"/>
  <c r="L231" i="8" s="1"/>
  <c r="K232" i="8"/>
  <c r="L232" i="8" s="1"/>
  <c r="K233" i="8"/>
  <c r="L233" i="8" s="1"/>
  <c r="L236" i="8"/>
  <c r="L237" i="8"/>
  <c r="L220" i="8"/>
  <c r="L221" i="8"/>
  <c r="L222" i="8"/>
  <c r="L223" i="8"/>
  <c r="L224" i="8"/>
  <c r="L225" i="8"/>
  <c r="L226" i="8"/>
  <c r="L227" i="8"/>
  <c r="L228" i="8"/>
  <c r="L229" i="8"/>
  <c r="L230" i="8"/>
  <c r="L219" i="8"/>
  <c r="L193" i="8"/>
  <c r="L194" i="8"/>
  <c r="L195" i="8"/>
  <c r="L196" i="8"/>
  <c r="L198" i="8"/>
  <c r="L199" i="8"/>
  <c r="L200" i="8"/>
  <c r="L201" i="8"/>
  <c r="L202" i="8"/>
  <c r="L203" i="8"/>
  <c r="L204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182" i="8"/>
  <c r="L183" i="8"/>
  <c r="L184" i="8"/>
  <c r="L185" i="8"/>
  <c r="L186" i="8"/>
  <c r="L187" i="8"/>
  <c r="L190" i="8"/>
  <c r="L191" i="8"/>
  <c r="L162" i="8"/>
  <c r="L163" i="8"/>
  <c r="L164" i="8"/>
  <c r="L165" i="8"/>
  <c r="L168" i="8"/>
  <c r="L169" i="8"/>
  <c r="L170" i="8"/>
  <c r="L171" i="8"/>
  <c r="L173" i="8"/>
  <c r="L174" i="8"/>
  <c r="L177" i="8"/>
  <c r="L178" i="8"/>
  <c r="L179" i="8"/>
  <c r="L180" i="8"/>
  <c r="L152" i="8"/>
  <c r="L153" i="8"/>
  <c r="L156" i="8"/>
  <c r="L157" i="8"/>
  <c r="L158" i="8"/>
  <c r="L159" i="8"/>
  <c r="L160" i="8"/>
  <c r="L161" i="8"/>
  <c r="L141" i="8"/>
  <c r="L142" i="8"/>
  <c r="L143" i="8"/>
  <c r="L144" i="8"/>
  <c r="L145" i="8"/>
  <c r="L149" i="8"/>
  <c r="L150" i="8"/>
  <c r="L119" i="8"/>
  <c r="L120" i="8"/>
  <c r="L121" i="8"/>
  <c r="L122" i="8"/>
  <c r="L125" i="8"/>
  <c r="L126" i="8"/>
  <c r="L127" i="8"/>
  <c r="L128" i="8"/>
  <c r="L129" i="8"/>
  <c r="L130" i="8"/>
  <c r="L133" i="8"/>
  <c r="L134" i="8"/>
  <c r="L135" i="8"/>
  <c r="L136" i="8"/>
  <c r="L137" i="8"/>
  <c r="L138" i="8"/>
  <c r="L104" i="8"/>
  <c r="L105" i="8"/>
  <c r="L106" i="8"/>
  <c r="L107" i="8"/>
  <c r="L108" i="8"/>
  <c r="L109" i="8"/>
  <c r="L112" i="8"/>
  <c r="L113" i="8"/>
  <c r="L114" i="8"/>
  <c r="L115" i="8"/>
  <c r="L116" i="8"/>
  <c r="L117" i="8"/>
  <c r="L95" i="8"/>
  <c r="L96" i="8"/>
  <c r="L97" i="8"/>
  <c r="L98" i="8"/>
  <c r="L99" i="8"/>
  <c r="L100" i="8"/>
  <c r="L92" i="8"/>
  <c r="L93" i="8"/>
  <c r="L51" i="8"/>
  <c r="L52" i="8"/>
  <c r="L53" i="8"/>
  <c r="L54" i="8"/>
  <c r="L55" i="8"/>
  <c r="L56" i="8"/>
  <c r="L58" i="8"/>
  <c r="L59" i="8"/>
  <c r="L60" i="8"/>
  <c r="L61" i="8"/>
  <c r="L62" i="8"/>
  <c r="L63" i="8"/>
  <c r="L64" i="8"/>
  <c r="L66" i="8"/>
  <c r="L67" i="8"/>
  <c r="L68" i="8"/>
  <c r="L69" i="8"/>
  <c r="L70" i="8"/>
  <c r="L71" i="8"/>
  <c r="L72" i="8"/>
  <c r="L74" i="8"/>
  <c r="L172" i="8"/>
  <c r="L75" i="8"/>
  <c r="L76" i="8"/>
  <c r="L77" i="8"/>
  <c r="L78" i="8"/>
  <c r="L79" i="8"/>
  <c r="L81" i="8"/>
  <c r="L82" i="8"/>
  <c r="L83" i="8"/>
  <c r="L84" i="8"/>
  <c r="L85" i="8"/>
  <c r="L86" i="8"/>
  <c r="L87" i="8"/>
  <c r="L89" i="8"/>
  <c r="L90" i="8"/>
  <c r="L47" i="8"/>
  <c r="L48" i="8"/>
  <c r="L49" i="8"/>
  <c r="L50" i="8"/>
  <c r="L45" i="8"/>
  <c r="L2" i="8"/>
  <c r="L3" i="8"/>
  <c r="L4" i="8"/>
  <c r="L5" i="8"/>
  <c r="L6" i="8"/>
  <c r="L7" i="8"/>
  <c r="L8" i="8"/>
  <c r="L10" i="8"/>
  <c r="L11" i="8"/>
  <c r="L12" i="8"/>
  <c r="L13" i="8"/>
  <c r="L14" i="8"/>
  <c r="L15" i="8"/>
  <c r="L16" i="8"/>
  <c r="L18" i="8"/>
  <c r="L19" i="8"/>
  <c r="L20" i="8"/>
  <c r="L21" i="8"/>
  <c r="L22" i="8"/>
  <c r="L23" i="8"/>
  <c r="L24" i="8"/>
  <c r="L26" i="8"/>
  <c r="L27" i="8"/>
  <c r="L28" i="8"/>
  <c r="L29" i="8"/>
  <c r="L30" i="8"/>
  <c r="L31" i="8"/>
  <c r="L32" i="8"/>
  <c r="L34" i="8"/>
  <c r="L35" i="8"/>
  <c r="L36" i="8"/>
  <c r="L37" i="8"/>
  <c r="L38" i="8"/>
  <c r="L39" i="8"/>
  <c r="L40" i="8"/>
  <c r="L42" i="8"/>
  <c r="L43" i="8"/>
  <c r="L44" i="8"/>
  <c r="K96" i="7"/>
  <c r="L96" i="7" s="1"/>
  <c r="K97" i="7"/>
  <c r="K98" i="7"/>
  <c r="L98" i="7" s="1"/>
  <c r="K99" i="7"/>
  <c r="K100" i="7"/>
  <c r="K101" i="7"/>
  <c r="K102" i="7"/>
  <c r="K103" i="7"/>
  <c r="L103" i="7" s="1"/>
  <c r="K104" i="7"/>
  <c r="L104" i="7" s="1"/>
  <c r="K105" i="7"/>
  <c r="K106" i="7"/>
  <c r="L106" i="7" s="1"/>
  <c r="K107" i="7"/>
  <c r="K108" i="7"/>
  <c r="K109" i="7"/>
  <c r="K110" i="7"/>
  <c r="K111" i="7"/>
  <c r="L111" i="7" s="1"/>
  <c r="K112" i="7"/>
  <c r="L112" i="7" s="1"/>
  <c r="K113" i="7"/>
  <c r="K114" i="7"/>
  <c r="L114" i="7" s="1"/>
  <c r="K115" i="7"/>
  <c r="K116" i="7"/>
  <c r="K117" i="7"/>
  <c r="K118" i="7"/>
  <c r="K119" i="7"/>
  <c r="L119" i="7" s="1"/>
  <c r="K120" i="7"/>
  <c r="L120" i="7" s="1"/>
  <c r="K121" i="7"/>
  <c r="K122" i="7"/>
  <c r="L122" i="7" s="1"/>
  <c r="K92" i="7"/>
  <c r="K93" i="7"/>
  <c r="K94" i="7"/>
  <c r="K75" i="7"/>
  <c r="K76" i="7"/>
  <c r="L76" i="7" s="1"/>
  <c r="K77" i="7"/>
  <c r="L77" i="7" s="1"/>
  <c r="K78" i="7"/>
  <c r="K79" i="7"/>
  <c r="L79" i="7" s="1"/>
  <c r="K80" i="7"/>
  <c r="K81" i="7"/>
  <c r="K82" i="7"/>
  <c r="K83" i="7"/>
  <c r="K84" i="7"/>
  <c r="L84" i="7" s="1"/>
  <c r="K85" i="7"/>
  <c r="L85" i="7" s="1"/>
  <c r="K86" i="7"/>
  <c r="K87" i="7"/>
  <c r="L87" i="7" s="1"/>
  <c r="K88" i="7"/>
  <c r="K89" i="7"/>
  <c r="K90" i="7"/>
  <c r="K91" i="7"/>
  <c r="K60" i="7"/>
  <c r="L60" i="7" s="1"/>
  <c r="K61" i="7"/>
  <c r="L61" i="7" s="1"/>
  <c r="K62" i="7"/>
  <c r="K63" i="7"/>
  <c r="L63" i="7" s="1"/>
  <c r="K64" i="7"/>
  <c r="K65" i="7"/>
  <c r="K66" i="7"/>
  <c r="K67" i="7"/>
  <c r="K68" i="7"/>
  <c r="L68" i="7" s="1"/>
  <c r="K69" i="7"/>
  <c r="L69" i="7" s="1"/>
  <c r="K70" i="7"/>
  <c r="K71" i="7"/>
  <c r="L71" i="7" s="1"/>
  <c r="K72" i="7"/>
  <c r="K73" i="7"/>
  <c r="K74" i="7"/>
  <c r="K56" i="7"/>
  <c r="K57" i="7"/>
  <c r="L57" i="7" s="1"/>
  <c r="K58" i="7"/>
  <c r="L58" i="7" s="1"/>
  <c r="K59" i="7"/>
  <c r="K51" i="7"/>
  <c r="L51" i="7" s="1"/>
  <c r="K52" i="7"/>
  <c r="K53" i="7"/>
  <c r="K54" i="7"/>
  <c r="K55" i="7"/>
  <c r="K23" i="7"/>
  <c r="L23" i="7" s="1"/>
  <c r="K24" i="7"/>
  <c r="L24" i="7" s="1"/>
  <c r="K25" i="7"/>
  <c r="K26" i="7"/>
  <c r="L26" i="7" s="1"/>
  <c r="K27" i="7"/>
  <c r="K28" i="7"/>
  <c r="K29" i="7"/>
  <c r="K30" i="7"/>
  <c r="K31" i="7"/>
  <c r="L31" i="7" s="1"/>
  <c r="K32" i="7"/>
  <c r="L32" i="7" s="1"/>
  <c r="K33" i="7"/>
  <c r="K34" i="7"/>
  <c r="L34" i="7" s="1"/>
  <c r="K35" i="7"/>
  <c r="K36" i="7"/>
  <c r="K37" i="7"/>
  <c r="K38" i="7"/>
  <c r="K39" i="7"/>
  <c r="L39" i="7" s="1"/>
  <c r="K40" i="7"/>
  <c r="L40" i="7" s="1"/>
  <c r="K41" i="7"/>
  <c r="K42" i="7"/>
  <c r="L42" i="7" s="1"/>
  <c r="K43" i="7"/>
  <c r="K44" i="7"/>
  <c r="K45" i="7"/>
  <c r="K46" i="7"/>
  <c r="K47" i="7"/>
  <c r="L47" i="7" s="1"/>
  <c r="K48" i="7"/>
  <c r="L48" i="7" s="1"/>
  <c r="K49" i="7"/>
  <c r="K50" i="7"/>
  <c r="L50" i="7" s="1"/>
  <c r="K18" i="7"/>
  <c r="K19" i="7"/>
  <c r="K20" i="7"/>
  <c r="K21" i="7"/>
  <c r="K22" i="7"/>
  <c r="L22" i="7" s="1"/>
  <c r="K2" i="7"/>
  <c r="L2" i="7" s="1"/>
  <c r="K3" i="7"/>
  <c r="K4" i="7"/>
  <c r="L4" i="7" s="1"/>
  <c r="K5" i="7"/>
  <c r="K6" i="7"/>
  <c r="K7" i="7"/>
  <c r="K8" i="7"/>
  <c r="K9" i="7"/>
  <c r="L9" i="7" s="1"/>
  <c r="K10" i="7"/>
  <c r="L10" i="7" s="1"/>
  <c r="K11" i="7"/>
  <c r="K12" i="7"/>
  <c r="L12" i="7" s="1"/>
  <c r="K13" i="7"/>
  <c r="K14" i="7"/>
  <c r="K15" i="7"/>
  <c r="K16" i="7"/>
  <c r="K17" i="7"/>
  <c r="L17" i="7" s="1"/>
  <c r="K95" i="7"/>
  <c r="L95" i="7" s="1"/>
  <c r="K179" i="7"/>
  <c r="K180" i="7"/>
  <c r="K181" i="7"/>
  <c r="K182" i="7"/>
  <c r="K183" i="7"/>
  <c r="K184" i="7"/>
  <c r="L184" i="7" s="1"/>
  <c r="K155" i="7"/>
  <c r="L155" i="7" s="1"/>
  <c r="K156" i="7"/>
  <c r="K157" i="7"/>
  <c r="K158" i="7"/>
  <c r="K159" i="7"/>
  <c r="K160" i="7"/>
  <c r="K161" i="7"/>
  <c r="K162" i="7"/>
  <c r="L162" i="7" s="1"/>
  <c r="K163" i="7"/>
  <c r="K164" i="7"/>
  <c r="K165" i="7"/>
  <c r="K166" i="7"/>
  <c r="K167" i="7"/>
  <c r="K168" i="7"/>
  <c r="K169" i="7"/>
  <c r="K170" i="7"/>
  <c r="L170" i="7" s="1"/>
  <c r="K171" i="7"/>
  <c r="K172" i="7"/>
  <c r="K173" i="7"/>
  <c r="K174" i="7"/>
  <c r="K175" i="7"/>
  <c r="K176" i="7"/>
  <c r="K177" i="7"/>
  <c r="K152" i="7"/>
  <c r="L152" i="7" s="1"/>
  <c r="K153" i="7"/>
  <c r="K154" i="7"/>
  <c r="K134" i="7"/>
  <c r="K135" i="7"/>
  <c r="K136" i="7"/>
  <c r="K137" i="7"/>
  <c r="K138" i="7"/>
  <c r="K139" i="7"/>
  <c r="L139" i="7" s="1"/>
  <c r="K140" i="7"/>
  <c r="K141" i="7"/>
  <c r="K142" i="7"/>
  <c r="K143" i="7"/>
  <c r="K144" i="7"/>
  <c r="K145" i="7"/>
  <c r="K146" i="7"/>
  <c r="K147" i="7"/>
  <c r="L147" i="7" s="1"/>
  <c r="K148" i="7"/>
  <c r="K149" i="7"/>
  <c r="K150" i="7"/>
  <c r="K151" i="7"/>
  <c r="K123" i="7"/>
  <c r="K124" i="7"/>
  <c r="K125" i="7"/>
  <c r="K126" i="7"/>
  <c r="L126" i="7" s="1"/>
  <c r="K127" i="7"/>
  <c r="K128" i="7"/>
  <c r="K129" i="7"/>
  <c r="K130" i="7"/>
  <c r="K131" i="7"/>
  <c r="K132" i="7"/>
  <c r="K133" i="7"/>
  <c r="K178" i="7"/>
  <c r="L179" i="7"/>
  <c r="L180" i="7"/>
  <c r="L181" i="7"/>
  <c r="L182" i="7"/>
  <c r="L183" i="7"/>
  <c r="L156" i="7"/>
  <c r="L157" i="7"/>
  <c r="L158" i="7"/>
  <c r="L159" i="7"/>
  <c r="L160" i="7"/>
  <c r="L161" i="7"/>
  <c r="L163" i="7"/>
  <c r="L164" i="7"/>
  <c r="L165" i="7"/>
  <c r="L166" i="7"/>
  <c r="L167" i="7"/>
  <c r="L168" i="7"/>
  <c r="L169" i="7"/>
  <c r="L171" i="7"/>
  <c r="L172" i="7"/>
  <c r="L173" i="7"/>
  <c r="L174" i="7"/>
  <c r="L175" i="7"/>
  <c r="L176" i="7"/>
  <c r="L177" i="7"/>
  <c r="L153" i="7"/>
  <c r="L154" i="7"/>
  <c r="L134" i="7"/>
  <c r="L135" i="7"/>
  <c r="L136" i="7"/>
  <c r="L137" i="7"/>
  <c r="L138" i="7"/>
  <c r="L140" i="7"/>
  <c r="L141" i="7"/>
  <c r="L142" i="7"/>
  <c r="L143" i="7"/>
  <c r="L144" i="7"/>
  <c r="L145" i="7"/>
  <c r="L146" i="7"/>
  <c r="L148" i="7"/>
  <c r="L149" i="7"/>
  <c r="L150" i="7"/>
  <c r="L151" i="7"/>
  <c r="L123" i="7"/>
  <c r="L124" i="7"/>
  <c r="L125" i="7"/>
  <c r="L127" i="7"/>
  <c r="L128" i="7"/>
  <c r="L129" i="7"/>
  <c r="L130" i="7"/>
  <c r="L131" i="7"/>
  <c r="L132" i="7"/>
  <c r="L133" i="7"/>
  <c r="L97" i="7"/>
  <c r="L99" i="7"/>
  <c r="L100" i="7"/>
  <c r="L101" i="7"/>
  <c r="L102" i="7"/>
  <c r="L105" i="7"/>
  <c r="L107" i="7"/>
  <c r="L108" i="7"/>
  <c r="L109" i="7"/>
  <c r="L110" i="7"/>
  <c r="L113" i="7"/>
  <c r="L115" i="7"/>
  <c r="L116" i="7"/>
  <c r="L117" i="7"/>
  <c r="L118" i="7"/>
  <c r="L121" i="7"/>
  <c r="L92" i="7"/>
  <c r="L93" i="7"/>
  <c r="L94" i="7"/>
  <c r="L75" i="7"/>
  <c r="L78" i="7"/>
  <c r="L80" i="7"/>
  <c r="L81" i="7"/>
  <c r="L82" i="7"/>
  <c r="L83" i="7"/>
  <c r="L86" i="7"/>
  <c r="L88" i="7"/>
  <c r="L89" i="7"/>
  <c r="L90" i="7"/>
  <c r="L91" i="7"/>
  <c r="L62" i="7"/>
  <c r="L64" i="7"/>
  <c r="L65" i="7"/>
  <c r="L66" i="7"/>
  <c r="L67" i="7"/>
  <c r="L70" i="7"/>
  <c r="L72" i="7"/>
  <c r="L73" i="7"/>
  <c r="L74" i="7"/>
  <c r="L56" i="7"/>
  <c r="L59" i="7"/>
  <c r="L52" i="7"/>
  <c r="L53" i="7"/>
  <c r="L54" i="7"/>
  <c r="L55" i="7"/>
  <c r="L25" i="7"/>
  <c r="L27" i="7"/>
  <c r="L28" i="7"/>
  <c r="L29" i="7"/>
  <c r="L30" i="7"/>
  <c r="L33" i="7"/>
  <c r="L35" i="7"/>
  <c r="L36" i="7"/>
  <c r="L37" i="7"/>
  <c r="L38" i="7"/>
  <c r="L41" i="7"/>
  <c r="L43" i="7"/>
  <c r="L44" i="7"/>
  <c r="L45" i="7"/>
  <c r="L46" i="7"/>
  <c r="L49" i="7"/>
  <c r="L18" i="7"/>
  <c r="L19" i="7"/>
  <c r="L20" i="7"/>
  <c r="L21" i="7"/>
  <c r="L3" i="7"/>
  <c r="L5" i="7"/>
  <c r="L6" i="7"/>
  <c r="L7" i="7"/>
  <c r="L8" i="7"/>
  <c r="L11" i="7"/>
  <c r="L13" i="7"/>
  <c r="L14" i="7"/>
  <c r="L15" i="7"/>
  <c r="L16" i="7"/>
  <c r="L178" i="7"/>
  <c r="K31" i="6"/>
  <c r="K32" i="6"/>
  <c r="K33" i="6"/>
  <c r="K34" i="6"/>
  <c r="K35" i="6"/>
  <c r="L35" i="6" s="1"/>
  <c r="K36" i="6"/>
  <c r="L36" i="6" s="1"/>
  <c r="K19" i="6"/>
  <c r="L19" i="6" s="1"/>
  <c r="K20" i="6"/>
  <c r="L20" i="6" s="1"/>
  <c r="K21" i="6"/>
  <c r="K22" i="6"/>
  <c r="K23" i="6"/>
  <c r="K24" i="6"/>
  <c r="K25" i="6"/>
  <c r="K26" i="6"/>
  <c r="K27" i="6"/>
  <c r="L27" i="6" s="1"/>
  <c r="K28" i="6"/>
  <c r="L28" i="6" s="1"/>
  <c r="K29" i="6"/>
  <c r="K12" i="6"/>
  <c r="K13" i="6"/>
  <c r="K14" i="6"/>
  <c r="K15" i="6"/>
  <c r="K16" i="6"/>
  <c r="K17" i="6"/>
  <c r="L17" i="6" s="1"/>
  <c r="K18" i="6"/>
  <c r="L18" i="6" s="1"/>
  <c r="K10" i="6"/>
  <c r="K11" i="6"/>
  <c r="K9" i="6"/>
  <c r="K6" i="6"/>
  <c r="K7" i="6"/>
  <c r="K8" i="6"/>
  <c r="K5" i="6"/>
  <c r="L5" i="6" s="1"/>
  <c r="K3" i="6"/>
  <c r="L3" i="6" s="1"/>
  <c r="K4" i="6"/>
  <c r="K2" i="6"/>
  <c r="K30" i="6"/>
  <c r="L30" i="6" s="1"/>
  <c r="K38" i="6"/>
  <c r="L38" i="6" s="1"/>
  <c r="K39" i="6"/>
  <c r="L39" i="6" s="1"/>
  <c r="K40" i="6"/>
  <c r="K41" i="6"/>
  <c r="K42" i="6"/>
  <c r="K43" i="6"/>
  <c r="K44" i="6"/>
  <c r="L44" i="6" s="1"/>
  <c r="K45" i="6"/>
  <c r="L45" i="6" s="1"/>
  <c r="K46" i="6"/>
  <c r="L46" i="6" s="1"/>
  <c r="K47" i="6"/>
  <c r="L47" i="6" s="1"/>
  <c r="K48" i="6"/>
  <c r="K37" i="6"/>
  <c r="L40" i="6"/>
  <c r="L41" i="6"/>
  <c r="L42" i="6"/>
  <c r="L43" i="6"/>
  <c r="L48" i="6"/>
  <c r="L31" i="6"/>
  <c r="L32" i="6"/>
  <c r="L33" i="6"/>
  <c r="L34" i="6"/>
  <c r="L21" i="6"/>
  <c r="L22" i="6"/>
  <c r="L23" i="6"/>
  <c r="L24" i="6"/>
  <c r="L25" i="6"/>
  <c r="L26" i="6"/>
  <c r="L29" i="6"/>
  <c r="L12" i="6"/>
  <c r="L13" i="6"/>
  <c r="L14" i="6"/>
  <c r="L15" i="6"/>
  <c r="L16" i="6"/>
  <c r="L10" i="6"/>
  <c r="L11" i="6"/>
  <c r="L9" i="6"/>
  <c r="L6" i="6"/>
  <c r="L7" i="6"/>
  <c r="L8" i="6"/>
  <c r="L4" i="6"/>
  <c r="L2" i="6"/>
  <c r="L37" i="6"/>
  <c r="S34" i="6" l="1"/>
  <c r="T34" i="6" s="1"/>
  <c r="S19" i="6"/>
  <c r="T19" i="6" s="1"/>
  <c r="S11" i="6"/>
  <c r="T11" i="6" s="1"/>
  <c r="S7" i="6"/>
  <c r="T7" i="6" s="1"/>
  <c r="Q4" i="6"/>
  <c r="Q2" i="6"/>
  <c r="Q3" i="6"/>
  <c r="Q7" i="6"/>
  <c r="Q8" i="6"/>
  <c r="Q5" i="6"/>
  <c r="Q6" i="6"/>
  <c r="Q13" i="6"/>
  <c r="R13" i="6" s="1"/>
  <c r="S13" i="6" s="1"/>
  <c r="T13" i="6" s="1"/>
  <c r="Q14" i="6"/>
  <c r="Q15" i="6"/>
  <c r="Q16" i="6"/>
  <c r="R16" i="6" s="1"/>
  <c r="Q17" i="6"/>
  <c r="Q18" i="6"/>
  <c r="Q10" i="6"/>
  <c r="R10" i="6" s="1"/>
  <c r="S10" i="6" s="1"/>
  <c r="T10" i="6" s="1"/>
  <c r="Q11" i="6"/>
  <c r="R11" i="6" s="1"/>
  <c r="Q9" i="6"/>
  <c r="R9" i="6" s="1"/>
  <c r="Q12" i="6"/>
  <c r="R12" i="6" s="1"/>
  <c r="Q31" i="6"/>
  <c r="R31" i="6" s="1"/>
  <c r="Q32" i="6"/>
  <c r="Q33" i="6"/>
  <c r="R33" i="6" s="1"/>
  <c r="Q34" i="6"/>
  <c r="Q35" i="6"/>
  <c r="Q36" i="6"/>
  <c r="R36" i="6" s="1"/>
  <c r="Q19" i="6"/>
  <c r="Q20" i="6"/>
  <c r="R20" i="6" s="1"/>
  <c r="Q21" i="6"/>
  <c r="R21" i="6" s="1"/>
  <c r="S21" i="6" s="1"/>
  <c r="T21" i="6" s="1"/>
  <c r="Q22" i="6"/>
  <c r="Q23" i="6"/>
  <c r="R23" i="6" s="1"/>
  <c r="Q24" i="6"/>
  <c r="Q25" i="6"/>
  <c r="Q26" i="6"/>
  <c r="R26" i="6" s="1"/>
  <c r="Q27" i="6"/>
  <c r="Q28" i="6"/>
  <c r="R28" i="6" s="1"/>
  <c r="Q29" i="6"/>
  <c r="R29" i="6" s="1"/>
  <c r="S29" i="6" s="1"/>
  <c r="T29" i="6" s="1"/>
  <c r="Q30" i="6"/>
  <c r="Q38" i="6"/>
  <c r="R38" i="6" s="1"/>
  <c r="Q39" i="6"/>
  <c r="Q40" i="6"/>
  <c r="R40" i="6" s="1"/>
  <c r="S40" i="6" s="1"/>
  <c r="T40" i="6" s="1"/>
  <c r="Q41" i="6"/>
  <c r="Q42" i="6"/>
  <c r="Q43" i="6"/>
  <c r="R43" i="6" s="1"/>
  <c r="S43" i="6" s="1"/>
  <c r="T43" i="6" s="1"/>
  <c r="Q44" i="6"/>
  <c r="Q45" i="6"/>
  <c r="R45" i="6" s="1"/>
  <c r="Q46" i="6"/>
  <c r="R46" i="6" s="1"/>
  <c r="Q47" i="6"/>
  <c r="Q48" i="6"/>
  <c r="R48" i="6" s="1"/>
  <c r="S48" i="6" s="1"/>
  <c r="T48" i="6" s="1"/>
  <c r="Q37" i="6"/>
  <c r="R39" i="6"/>
  <c r="R41" i="6"/>
  <c r="S41" i="6" s="1"/>
  <c r="T41" i="6" s="1"/>
  <c r="R42" i="6"/>
  <c r="R44" i="6"/>
  <c r="R47" i="6"/>
  <c r="R30" i="6"/>
  <c r="S30" i="6" s="1"/>
  <c r="T30" i="6" s="1"/>
  <c r="R32" i="6"/>
  <c r="S32" i="6" s="1"/>
  <c r="T32" i="6" s="1"/>
  <c r="R34" i="6"/>
  <c r="R35" i="6"/>
  <c r="R19" i="6"/>
  <c r="R22" i="6"/>
  <c r="R24" i="6"/>
  <c r="S24" i="6" s="1"/>
  <c r="T24" i="6" s="1"/>
  <c r="R25" i="6"/>
  <c r="R27" i="6"/>
  <c r="S27" i="6" s="1"/>
  <c r="T27" i="6" s="1"/>
  <c r="R14" i="6"/>
  <c r="S14" i="6" s="1"/>
  <c r="T14" i="6" s="1"/>
  <c r="R15" i="6"/>
  <c r="R17" i="6"/>
  <c r="R18" i="6"/>
  <c r="S18" i="6" s="1"/>
  <c r="T18" i="6" s="1"/>
  <c r="R6" i="6"/>
  <c r="R7" i="6"/>
  <c r="R8" i="6"/>
  <c r="R5" i="6"/>
  <c r="S5" i="6" s="1"/>
  <c r="T5" i="6" s="1"/>
  <c r="R3" i="6"/>
  <c r="S3" i="6" s="1"/>
  <c r="T3" i="6" s="1"/>
  <c r="R4" i="6"/>
  <c r="S4" i="6" s="1"/>
  <c r="T4" i="6" s="1"/>
  <c r="R2" i="6"/>
  <c r="R37" i="6"/>
  <c r="O4" i="6"/>
  <c r="O6" i="6"/>
  <c r="O7" i="6"/>
  <c r="O8" i="6"/>
  <c r="O5" i="6"/>
  <c r="O3" i="6"/>
  <c r="O9" i="6"/>
  <c r="O20" i="6"/>
  <c r="P20" i="6" s="1"/>
  <c r="O21" i="6"/>
  <c r="O22" i="6"/>
  <c r="P22" i="6" s="1"/>
  <c r="O23" i="6"/>
  <c r="O24" i="6"/>
  <c r="O25" i="6"/>
  <c r="O26" i="6"/>
  <c r="O27" i="6"/>
  <c r="P27" i="6" s="1"/>
  <c r="O28" i="6"/>
  <c r="P28" i="6" s="1"/>
  <c r="O29" i="6"/>
  <c r="O12" i="6"/>
  <c r="P12" i="6" s="1"/>
  <c r="O13" i="6"/>
  <c r="O14" i="6"/>
  <c r="O15" i="6"/>
  <c r="O16" i="6"/>
  <c r="O17" i="6"/>
  <c r="P17" i="6" s="1"/>
  <c r="O18" i="6"/>
  <c r="P18" i="6" s="1"/>
  <c r="O10" i="6"/>
  <c r="O11" i="6"/>
  <c r="P11" i="6" s="1"/>
  <c r="O19" i="6"/>
  <c r="O38" i="6"/>
  <c r="O39" i="6"/>
  <c r="O40" i="6"/>
  <c r="O41" i="6"/>
  <c r="O42" i="6"/>
  <c r="O43" i="6"/>
  <c r="P43" i="6" s="1"/>
  <c r="O44" i="6"/>
  <c r="P44" i="6" s="1"/>
  <c r="O45" i="6"/>
  <c r="P45" i="6" s="1"/>
  <c r="O46" i="6"/>
  <c r="O47" i="6"/>
  <c r="O48" i="6"/>
  <c r="O30" i="6"/>
  <c r="O31" i="6"/>
  <c r="O32" i="6"/>
  <c r="P32" i="6" s="1"/>
  <c r="O33" i="6"/>
  <c r="P33" i="6" s="1"/>
  <c r="O34" i="6"/>
  <c r="P34" i="6" s="1"/>
  <c r="O35" i="6"/>
  <c r="O36" i="6"/>
  <c r="O37" i="6"/>
  <c r="P38" i="6"/>
  <c r="P39" i="6"/>
  <c r="P40" i="6"/>
  <c r="P41" i="6"/>
  <c r="P42" i="6"/>
  <c r="P46" i="6"/>
  <c r="S46" i="6" s="1"/>
  <c r="T46" i="6" s="1"/>
  <c r="P47" i="6"/>
  <c r="S47" i="6" s="1"/>
  <c r="T47" i="6" s="1"/>
  <c r="P48" i="6"/>
  <c r="P30" i="6"/>
  <c r="P31" i="6"/>
  <c r="P35" i="6"/>
  <c r="P36" i="6"/>
  <c r="P19" i="6"/>
  <c r="P21" i="6"/>
  <c r="P23" i="6"/>
  <c r="S23" i="6" s="1"/>
  <c r="T23" i="6" s="1"/>
  <c r="P24" i="6"/>
  <c r="P25" i="6"/>
  <c r="P26" i="6"/>
  <c r="P29" i="6"/>
  <c r="P13" i="6"/>
  <c r="P14" i="6"/>
  <c r="P15" i="6"/>
  <c r="P16" i="6"/>
  <c r="S16" i="6" s="1"/>
  <c r="T16" i="6" s="1"/>
  <c r="P10" i="6"/>
  <c r="P9" i="6"/>
  <c r="P6" i="6"/>
  <c r="P7" i="6"/>
  <c r="P8" i="6"/>
  <c r="P5" i="6"/>
  <c r="P3" i="6"/>
  <c r="P4" i="6"/>
  <c r="P2" i="6"/>
  <c r="P37" i="6"/>
  <c r="M3" i="6"/>
  <c r="M4" i="6"/>
  <c r="M2" i="6"/>
  <c r="M5" i="6"/>
  <c r="N5" i="6" s="1"/>
  <c r="M11" i="6"/>
  <c r="M9" i="6"/>
  <c r="M6" i="6"/>
  <c r="N6" i="6" s="1"/>
  <c r="M7" i="6"/>
  <c r="M8" i="6"/>
  <c r="M10" i="6"/>
  <c r="M20" i="6"/>
  <c r="M21" i="6"/>
  <c r="M22" i="6"/>
  <c r="M23" i="6"/>
  <c r="M24" i="6"/>
  <c r="M25" i="6"/>
  <c r="M26" i="6"/>
  <c r="N26" i="6" s="1"/>
  <c r="M27" i="6"/>
  <c r="N27" i="6" s="1"/>
  <c r="M28" i="6"/>
  <c r="M29" i="6"/>
  <c r="M12" i="6"/>
  <c r="M13" i="6"/>
  <c r="M14" i="6"/>
  <c r="M15" i="6"/>
  <c r="M16" i="6"/>
  <c r="N16" i="6" s="1"/>
  <c r="M17" i="6"/>
  <c r="N17" i="6" s="1"/>
  <c r="M18" i="6"/>
  <c r="M19" i="6"/>
  <c r="N19" i="6" s="1"/>
  <c r="M38" i="6"/>
  <c r="M39" i="6"/>
  <c r="M40" i="6"/>
  <c r="M41" i="6"/>
  <c r="M42" i="6"/>
  <c r="M43" i="6"/>
  <c r="N43" i="6" s="1"/>
  <c r="M44" i="6"/>
  <c r="N44" i="6" s="1"/>
  <c r="M45" i="6"/>
  <c r="N45" i="6" s="1"/>
  <c r="M46" i="6"/>
  <c r="M47" i="6"/>
  <c r="M48" i="6"/>
  <c r="M30" i="6"/>
  <c r="M31" i="6"/>
  <c r="M32" i="6"/>
  <c r="M33" i="6"/>
  <c r="N33" i="6" s="1"/>
  <c r="M34" i="6"/>
  <c r="N34" i="6" s="1"/>
  <c r="M35" i="6"/>
  <c r="M36" i="6"/>
  <c r="M37" i="6"/>
  <c r="N37" i="6" s="1"/>
  <c r="N38" i="6"/>
  <c r="N39" i="6"/>
  <c r="N40" i="6"/>
  <c r="N41" i="6"/>
  <c r="N42" i="6"/>
  <c r="N46" i="6"/>
  <c r="N47" i="6"/>
  <c r="N48" i="6"/>
  <c r="N30" i="6"/>
  <c r="N31" i="6"/>
  <c r="N32" i="6"/>
  <c r="N35" i="6"/>
  <c r="N36" i="6"/>
  <c r="N20" i="6"/>
  <c r="S20" i="6" s="1"/>
  <c r="T20" i="6" s="1"/>
  <c r="N21" i="6"/>
  <c r="N22" i="6"/>
  <c r="N23" i="6"/>
  <c r="N24" i="6"/>
  <c r="N25" i="6"/>
  <c r="N28" i="6"/>
  <c r="N29" i="6"/>
  <c r="N12" i="6"/>
  <c r="N13" i="6"/>
  <c r="N14" i="6"/>
  <c r="N15" i="6"/>
  <c r="N18" i="6"/>
  <c r="N10" i="6"/>
  <c r="N11" i="6"/>
  <c r="N9" i="6"/>
  <c r="S9" i="6" s="1"/>
  <c r="T9" i="6" s="1"/>
  <c r="N7" i="6"/>
  <c r="N8" i="6"/>
  <c r="S8" i="6" s="1"/>
  <c r="T8" i="6" s="1"/>
  <c r="N3" i="6"/>
  <c r="N4" i="6"/>
  <c r="N2" i="6"/>
  <c r="S28" i="6"/>
  <c r="T28" i="6" s="1"/>
  <c r="S38" i="6"/>
  <c r="T38" i="6" s="1"/>
  <c r="S39" i="6"/>
  <c r="T39" i="6" s="1"/>
  <c r="S45" i="6"/>
  <c r="T45" i="6" s="1"/>
  <c r="S37" i="6"/>
  <c r="T37" i="6" s="1"/>
  <c r="S42" i="6"/>
  <c r="T42" i="6" s="1"/>
  <c r="S44" i="6"/>
  <c r="T44" i="6" s="1"/>
  <c r="S31" i="6"/>
  <c r="T31" i="6" s="1"/>
  <c r="S33" i="6"/>
  <c r="T33" i="6" s="1"/>
  <c r="S35" i="6"/>
  <c r="T35" i="6" s="1"/>
  <c r="S36" i="6"/>
  <c r="T36" i="6" s="1"/>
  <c r="S22" i="6"/>
  <c r="T22" i="6" s="1"/>
  <c r="S25" i="6"/>
  <c r="T25" i="6" s="1"/>
  <c r="S26" i="6"/>
  <c r="T26" i="6" s="1"/>
  <c r="S15" i="6"/>
  <c r="T15" i="6" s="1"/>
  <c r="S17" i="6"/>
  <c r="T17" i="6" s="1"/>
  <c r="S6" i="6"/>
  <c r="T6" i="6" s="1"/>
  <c r="S2" i="6"/>
  <c r="T2" i="6" s="1"/>
  <c r="S182" i="7"/>
  <c r="T182" i="7" s="1"/>
  <c r="Q19" i="7"/>
  <c r="R19" i="7" s="1"/>
  <c r="Q20" i="7"/>
  <c r="Q21" i="7"/>
  <c r="R21" i="7" s="1"/>
  <c r="Q22" i="7"/>
  <c r="Q2" i="7"/>
  <c r="Q3" i="7"/>
  <c r="Q4" i="7"/>
  <c r="Q5" i="7"/>
  <c r="R5" i="7" s="1"/>
  <c r="S5" i="7" s="1"/>
  <c r="T5" i="7" s="1"/>
  <c r="Q6" i="7"/>
  <c r="R6" i="7" s="1"/>
  <c r="Q7" i="7"/>
  <c r="Q8" i="7"/>
  <c r="R8" i="7" s="1"/>
  <c r="Q9" i="7"/>
  <c r="Q10" i="7"/>
  <c r="Q11" i="7"/>
  <c r="Q12" i="7"/>
  <c r="Q13" i="7"/>
  <c r="R13" i="7" s="1"/>
  <c r="Q14" i="7"/>
  <c r="R14" i="7" s="1"/>
  <c r="Q15" i="7"/>
  <c r="Q16" i="7"/>
  <c r="R16" i="7" s="1"/>
  <c r="Q17" i="7"/>
  <c r="Q18" i="7"/>
  <c r="Q24" i="7"/>
  <c r="R24" i="7" s="1"/>
  <c r="Q25" i="7"/>
  <c r="R25" i="7" s="1"/>
  <c r="Q26" i="7"/>
  <c r="Q27" i="7"/>
  <c r="R27" i="7" s="1"/>
  <c r="Q28" i="7"/>
  <c r="Q29" i="7"/>
  <c r="Q30" i="7"/>
  <c r="Q31" i="7"/>
  <c r="R31" i="7" s="1"/>
  <c r="Q32" i="7"/>
  <c r="R32" i="7" s="1"/>
  <c r="Q33" i="7"/>
  <c r="R33" i="7" s="1"/>
  <c r="Q34" i="7"/>
  <c r="Q35" i="7"/>
  <c r="R35" i="7" s="1"/>
  <c r="Q36" i="7"/>
  <c r="Q37" i="7"/>
  <c r="Q38" i="7"/>
  <c r="Q39" i="7"/>
  <c r="R39" i="7" s="1"/>
  <c r="Q40" i="7"/>
  <c r="R40" i="7" s="1"/>
  <c r="S40" i="7" s="1"/>
  <c r="T40" i="7" s="1"/>
  <c r="Q41" i="7"/>
  <c r="R41" i="7" s="1"/>
  <c r="Q42" i="7"/>
  <c r="Q43" i="7"/>
  <c r="R43" i="7" s="1"/>
  <c r="Q44" i="7"/>
  <c r="Q45" i="7"/>
  <c r="Q46" i="7"/>
  <c r="Q47" i="7"/>
  <c r="R47" i="7" s="1"/>
  <c r="Q48" i="7"/>
  <c r="R48" i="7" s="1"/>
  <c r="Q49" i="7"/>
  <c r="R49" i="7" s="1"/>
  <c r="Q50" i="7"/>
  <c r="Q23" i="7"/>
  <c r="Q61" i="7"/>
  <c r="Q62" i="7"/>
  <c r="Q63" i="7"/>
  <c r="Q64" i="7"/>
  <c r="Q65" i="7"/>
  <c r="R65" i="7" s="1"/>
  <c r="Q66" i="7"/>
  <c r="R66" i="7" s="1"/>
  <c r="Q67" i="7"/>
  <c r="Q68" i="7"/>
  <c r="R68" i="7" s="1"/>
  <c r="Q69" i="7"/>
  <c r="Q70" i="7"/>
  <c r="Q71" i="7"/>
  <c r="Q72" i="7"/>
  <c r="Q73" i="7"/>
  <c r="Q74" i="7"/>
  <c r="R74" i="7" s="1"/>
  <c r="Q56" i="7"/>
  <c r="Q57" i="7"/>
  <c r="R57" i="7" s="1"/>
  <c r="Q58" i="7"/>
  <c r="Q59" i="7"/>
  <c r="Q51" i="7"/>
  <c r="Q52" i="7"/>
  <c r="Q53" i="7"/>
  <c r="Q54" i="7"/>
  <c r="R54" i="7" s="1"/>
  <c r="Q55" i="7"/>
  <c r="R55" i="7" s="1"/>
  <c r="Q60" i="7"/>
  <c r="Q96" i="7"/>
  <c r="Q97" i="7"/>
  <c r="Q98" i="7"/>
  <c r="Q99" i="7"/>
  <c r="Q100" i="7"/>
  <c r="Q101" i="7"/>
  <c r="R101" i="7" s="1"/>
  <c r="Q102" i="7"/>
  <c r="R102" i="7" s="1"/>
  <c r="S102" i="7" s="1"/>
  <c r="T102" i="7" s="1"/>
  <c r="Q103" i="7"/>
  <c r="R103" i="7" s="1"/>
  <c r="Q104" i="7"/>
  <c r="Q105" i="7"/>
  <c r="Q106" i="7"/>
  <c r="Q107" i="7"/>
  <c r="Q108" i="7"/>
  <c r="Q109" i="7"/>
  <c r="R109" i="7" s="1"/>
  <c r="Q110" i="7"/>
  <c r="R110" i="7" s="1"/>
  <c r="Q111" i="7"/>
  <c r="R111" i="7" s="1"/>
  <c r="Q112" i="7"/>
  <c r="Q113" i="7"/>
  <c r="Q114" i="7"/>
  <c r="Q115" i="7"/>
  <c r="Q116" i="7"/>
  <c r="Q117" i="7"/>
  <c r="R117" i="7" s="1"/>
  <c r="Q118" i="7"/>
  <c r="R118" i="7" s="1"/>
  <c r="Q119" i="7"/>
  <c r="R119" i="7" s="1"/>
  <c r="Q120" i="7"/>
  <c r="Q121" i="7"/>
  <c r="Q122" i="7"/>
  <c r="Q92" i="7"/>
  <c r="Q93" i="7"/>
  <c r="Q94" i="7"/>
  <c r="R94" i="7" s="1"/>
  <c r="Q75" i="7"/>
  <c r="R75" i="7" s="1"/>
  <c r="S75" i="7" s="1"/>
  <c r="T75" i="7" s="1"/>
  <c r="Q76" i="7"/>
  <c r="R76" i="7" s="1"/>
  <c r="Q77" i="7"/>
  <c r="Q78" i="7"/>
  <c r="Q79" i="7"/>
  <c r="Q80" i="7"/>
  <c r="Q81" i="7"/>
  <c r="Q82" i="7"/>
  <c r="R82" i="7" s="1"/>
  <c r="Q83" i="7"/>
  <c r="R83" i="7" s="1"/>
  <c r="S83" i="7" s="1"/>
  <c r="T83" i="7" s="1"/>
  <c r="Q84" i="7"/>
  <c r="R84" i="7" s="1"/>
  <c r="Q85" i="7"/>
  <c r="Q86" i="7"/>
  <c r="Q87" i="7"/>
  <c r="Q88" i="7"/>
  <c r="Q89" i="7"/>
  <c r="Q90" i="7"/>
  <c r="R90" i="7" s="1"/>
  <c r="Q91" i="7"/>
  <c r="R91" i="7" s="1"/>
  <c r="Q95" i="7"/>
  <c r="Q135" i="7"/>
  <c r="Q136" i="7"/>
  <c r="Q137" i="7"/>
  <c r="Q138" i="7"/>
  <c r="Q139" i="7"/>
  <c r="Q140" i="7"/>
  <c r="R140" i="7" s="1"/>
  <c r="Q141" i="7"/>
  <c r="R141" i="7" s="1"/>
  <c r="Q142" i="7"/>
  <c r="R142" i="7" s="1"/>
  <c r="Q143" i="7"/>
  <c r="Q144" i="7"/>
  <c r="Q145" i="7"/>
  <c r="Q146" i="7"/>
  <c r="Q147" i="7"/>
  <c r="Q148" i="7"/>
  <c r="R148" i="7" s="1"/>
  <c r="Q149" i="7"/>
  <c r="R149" i="7" s="1"/>
  <c r="Q150" i="7"/>
  <c r="R150" i="7" s="1"/>
  <c r="Q151" i="7"/>
  <c r="Q123" i="7"/>
  <c r="Q124" i="7"/>
  <c r="Q125" i="7"/>
  <c r="Q126" i="7"/>
  <c r="Q127" i="7"/>
  <c r="R127" i="7" s="1"/>
  <c r="Q128" i="7"/>
  <c r="R128" i="7" s="1"/>
  <c r="S128" i="7" s="1"/>
  <c r="T128" i="7" s="1"/>
  <c r="Q129" i="7"/>
  <c r="R129" i="7" s="1"/>
  <c r="Q130" i="7"/>
  <c r="Q131" i="7"/>
  <c r="Q132" i="7"/>
  <c r="Q133" i="7"/>
  <c r="Q134" i="7"/>
  <c r="Q179" i="7"/>
  <c r="Q180" i="7"/>
  <c r="Q181" i="7"/>
  <c r="Q182" i="7"/>
  <c r="Q183" i="7"/>
  <c r="Q184" i="7"/>
  <c r="Q155" i="7"/>
  <c r="Q156" i="7"/>
  <c r="R156" i="7" s="1"/>
  <c r="Q157" i="7"/>
  <c r="Q158" i="7"/>
  <c r="Q159" i="7"/>
  <c r="Q160" i="7"/>
  <c r="Q161" i="7"/>
  <c r="Q162" i="7"/>
  <c r="Q163" i="7"/>
  <c r="Q164" i="7"/>
  <c r="R164" i="7" s="1"/>
  <c r="Q165" i="7"/>
  <c r="Q166" i="7"/>
  <c r="Q167" i="7"/>
  <c r="Q168" i="7"/>
  <c r="Q169" i="7"/>
  <c r="Q170" i="7"/>
  <c r="Q171" i="7"/>
  <c r="Q172" i="7"/>
  <c r="R172" i="7" s="1"/>
  <c r="Q173" i="7"/>
  <c r="Q174" i="7"/>
  <c r="Q175" i="7"/>
  <c r="Q176" i="7"/>
  <c r="Q177" i="7"/>
  <c r="Q152" i="7"/>
  <c r="Q153" i="7"/>
  <c r="Q154" i="7"/>
  <c r="R154" i="7" s="1"/>
  <c r="Q178" i="7"/>
  <c r="R178" i="7" s="1"/>
  <c r="R179" i="7"/>
  <c r="R180" i="7"/>
  <c r="R181" i="7"/>
  <c r="R182" i="7"/>
  <c r="R183" i="7"/>
  <c r="R184" i="7"/>
  <c r="R155" i="7"/>
  <c r="R157" i="7"/>
  <c r="R158" i="7"/>
  <c r="R159" i="7"/>
  <c r="R160" i="7"/>
  <c r="R161" i="7"/>
  <c r="R162" i="7"/>
  <c r="R163" i="7"/>
  <c r="R165" i="7"/>
  <c r="R166" i="7"/>
  <c r="R167" i="7"/>
  <c r="S167" i="7" s="1"/>
  <c r="T167" i="7" s="1"/>
  <c r="R168" i="7"/>
  <c r="R169" i="7"/>
  <c r="R170" i="7"/>
  <c r="R171" i="7"/>
  <c r="R173" i="7"/>
  <c r="R174" i="7"/>
  <c r="R175" i="7"/>
  <c r="R176" i="7"/>
  <c r="R177" i="7"/>
  <c r="R152" i="7"/>
  <c r="R153" i="7"/>
  <c r="R134" i="7"/>
  <c r="R135" i="7"/>
  <c r="R136" i="7"/>
  <c r="R137" i="7"/>
  <c r="R138" i="7"/>
  <c r="R139" i="7"/>
  <c r="R143" i="7"/>
  <c r="R144" i="7"/>
  <c r="R145" i="7"/>
  <c r="R146" i="7"/>
  <c r="R147" i="7"/>
  <c r="R151" i="7"/>
  <c r="R123" i="7"/>
  <c r="S123" i="7" s="1"/>
  <c r="T123" i="7" s="1"/>
  <c r="R124" i="7"/>
  <c r="R125" i="7"/>
  <c r="R126" i="7"/>
  <c r="R130" i="7"/>
  <c r="R131" i="7"/>
  <c r="R132" i="7"/>
  <c r="R133" i="7"/>
  <c r="R95" i="7"/>
  <c r="R96" i="7"/>
  <c r="R97" i="7"/>
  <c r="R98" i="7"/>
  <c r="R99" i="7"/>
  <c r="R100" i="7"/>
  <c r="R104" i="7"/>
  <c r="S104" i="7" s="1"/>
  <c r="T104" i="7" s="1"/>
  <c r="R105" i="7"/>
  <c r="R106" i="7"/>
  <c r="S106" i="7" s="1"/>
  <c r="T106" i="7" s="1"/>
  <c r="R107" i="7"/>
  <c r="R108" i="7"/>
  <c r="R112" i="7"/>
  <c r="R113" i="7"/>
  <c r="R114" i="7"/>
  <c r="R115" i="7"/>
  <c r="S115" i="7" s="1"/>
  <c r="T115" i="7" s="1"/>
  <c r="R116" i="7"/>
  <c r="R120" i="7"/>
  <c r="S120" i="7" s="1"/>
  <c r="T120" i="7" s="1"/>
  <c r="R121" i="7"/>
  <c r="R122" i="7"/>
  <c r="R92" i="7"/>
  <c r="R93" i="7"/>
  <c r="R77" i="7"/>
  <c r="R78" i="7"/>
  <c r="R79" i="7"/>
  <c r="R80" i="7"/>
  <c r="S80" i="7" s="1"/>
  <c r="T80" i="7" s="1"/>
  <c r="R81" i="7"/>
  <c r="R85" i="7"/>
  <c r="R86" i="7"/>
  <c r="R87" i="7"/>
  <c r="R88" i="7"/>
  <c r="R89" i="7"/>
  <c r="R60" i="7"/>
  <c r="R61" i="7"/>
  <c r="R62" i="7"/>
  <c r="R63" i="7"/>
  <c r="R64" i="7"/>
  <c r="R67" i="7"/>
  <c r="R69" i="7"/>
  <c r="R70" i="7"/>
  <c r="R71" i="7"/>
  <c r="R72" i="7"/>
  <c r="R73" i="7"/>
  <c r="R56" i="7"/>
  <c r="R58" i="7"/>
  <c r="R59" i="7"/>
  <c r="R51" i="7"/>
  <c r="R52" i="7"/>
  <c r="R53" i="7"/>
  <c r="R23" i="7"/>
  <c r="R26" i="7"/>
  <c r="R28" i="7"/>
  <c r="R29" i="7"/>
  <c r="R30" i="7"/>
  <c r="R34" i="7"/>
  <c r="R36" i="7"/>
  <c r="R37" i="7"/>
  <c r="R38" i="7"/>
  <c r="R42" i="7"/>
  <c r="R44" i="7"/>
  <c r="R45" i="7"/>
  <c r="R46" i="7"/>
  <c r="R50" i="7"/>
  <c r="R18" i="7"/>
  <c r="R20" i="7"/>
  <c r="R22" i="7"/>
  <c r="R2" i="7"/>
  <c r="R3" i="7"/>
  <c r="R4" i="7"/>
  <c r="R7" i="7"/>
  <c r="R9" i="7"/>
  <c r="R10" i="7"/>
  <c r="R11" i="7"/>
  <c r="R12" i="7"/>
  <c r="S12" i="7" s="1"/>
  <c r="T12" i="7" s="1"/>
  <c r="R15" i="7"/>
  <c r="R17" i="7"/>
  <c r="O3" i="7"/>
  <c r="P3" i="7" s="1"/>
  <c r="O4" i="7"/>
  <c r="O5" i="7"/>
  <c r="P5" i="7" s="1"/>
  <c r="O6" i="7"/>
  <c r="O7" i="7"/>
  <c r="O8" i="7"/>
  <c r="P8" i="7" s="1"/>
  <c r="O9" i="7"/>
  <c r="O10" i="7"/>
  <c r="P10" i="7" s="1"/>
  <c r="O11" i="7"/>
  <c r="P11" i="7" s="1"/>
  <c r="O12" i="7"/>
  <c r="O13" i="7"/>
  <c r="P13" i="7" s="1"/>
  <c r="O14" i="7"/>
  <c r="O15" i="7"/>
  <c r="O16" i="7"/>
  <c r="P16" i="7" s="1"/>
  <c r="O17" i="7"/>
  <c r="O2" i="7"/>
  <c r="O25" i="7"/>
  <c r="O26" i="7"/>
  <c r="O27" i="7"/>
  <c r="O28" i="7"/>
  <c r="O29" i="7"/>
  <c r="O30" i="7"/>
  <c r="P30" i="7" s="1"/>
  <c r="S30" i="7" s="1"/>
  <c r="T30" i="7" s="1"/>
  <c r="O31" i="7"/>
  <c r="O32" i="7"/>
  <c r="P32" i="7" s="1"/>
  <c r="O33" i="7"/>
  <c r="O34" i="7"/>
  <c r="O35" i="7"/>
  <c r="O36" i="7"/>
  <c r="O37" i="7"/>
  <c r="O38" i="7"/>
  <c r="P38" i="7" s="1"/>
  <c r="S38" i="7" s="1"/>
  <c r="T38" i="7" s="1"/>
  <c r="O39" i="7"/>
  <c r="O40" i="7"/>
  <c r="P40" i="7" s="1"/>
  <c r="O41" i="7"/>
  <c r="O42" i="7"/>
  <c r="O43" i="7"/>
  <c r="O44" i="7"/>
  <c r="O45" i="7"/>
  <c r="O46" i="7"/>
  <c r="P46" i="7" s="1"/>
  <c r="O47" i="7"/>
  <c r="O48" i="7"/>
  <c r="P48" i="7" s="1"/>
  <c r="O49" i="7"/>
  <c r="O50" i="7"/>
  <c r="O18" i="7"/>
  <c r="O19" i="7"/>
  <c r="O20" i="7"/>
  <c r="O21" i="7"/>
  <c r="P21" i="7" s="1"/>
  <c r="O22" i="7"/>
  <c r="O24" i="7"/>
  <c r="O93" i="7"/>
  <c r="O94" i="7"/>
  <c r="O75" i="7"/>
  <c r="O76" i="7"/>
  <c r="O77" i="7"/>
  <c r="O78" i="7"/>
  <c r="O79" i="7"/>
  <c r="P79" i="7" s="1"/>
  <c r="O80" i="7"/>
  <c r="P80" i="7" s="1"/>
  <c r="O81" i="7"/>
  <c r="O82" i="7"/>
  <c r="O83" i="7"/>
  <c r="O84" i="7"/>
  <c r="O85" i="7"/>
  <c r="O86" i="7"/>
  <c r="O87" i="7"/>
  <c r="P87" i="7" s="1"/>
  <c r="O88" i="7"/>
  <c r="P88" i="7" s="1"/>
  <c r="O89" i="7"/>
  <c r="O90" i="7"/>
  <c r="O91" i="7"/>
  <c r="O60" i="7"/>
  <c r="O61" i="7"/>
  <c r="O62" i="7"/>
  <c r="O63" i="7"/>
  <c r="P63" i="7" s="1"/>
  <c r="O64" i="7"/>
  <c r="P64" i="7" s="1"/>
  <c r="O65" i="7"/>
  <c r="O66" i="7"/>
  <c r="O67" i="7"/>
  <c r="O68" i="7"/>
  <c r="O69" i="7"/>
  <c r="O70" i="7"/>
  <c r="O71" i="7"/>
  <c r="P71" i="7" s="1"/>
  <c r="O72" i="7"/>
  <c r="P72" i="7" s="1"/>
  <c r="O73" i="7"/>
  <c r="O74" i="7"/>
  <c r="O56" i="7"/>
  <c r="O57" i="7"/>
  <c r="O58" i="7"/>
  <c r="O59" i="7"/>
  <c r="O51" i="7"/>
  <c r="P51" i="7" s="1"/>
  <c r="O52" i="7"/>
  <c r="P52" i="7" s="1"/>
  <c r="O53" i="7"/>
  <c r="O54" i="7"/>
  <c r="O55" i="7"/>
  <c r="O92" i="7"/>
  <c r="O153" i="7"/>
  <c r="O154" i="7"/>
  <c r="O134" i="7"/>
  <c r="O135" i="7"/>
  <c r="O136" i="7"/>
  <c r="O137" i="7"/>
  <c r="O138" i="7"/>
  <c r="O139" i="7"/>
  <c r="P139" i="7" s="1"/>
  <c r="S139" i="7" s="1"/>
  <c r="T139" i="7" s="1"/>
  <c r="O140" i="7"/>
  <c r="O141" i="7"/>
  <c r="O142" i="7"/>
  <c r="O143" i="7"/>
  <c r="O144" i="7"/>
  <c r="O145" i="7"/>
  <c r="O146" i="7"/>
  <c r="O147" i="7"/>
  <c r="P147" i="7" s="1"/>
  <c r="S147" i="7" s="1"/>
  <c r="T147" i="7" s="1"/>
  <c r="O148" i="7"/>
  <c r="O149" i="7"/>
  <c r="O150" i="7"/>
  <c r="O151" i="7"/>
  <c r="O123" i="7"/>
  <c r="O124" i="7"/>
  <c r="O125" i="7"/>
  <c r="O126" i="7"/>
  <c r="P126" i="7" s="1"/>
  <c r="S126" i="7" s="1"/>
  <c r="T126" i="7" s="1"/>
  <c r="O127" i="7"/>
  <c r="O128" i="7"/>
  <c r="O129" i="7"/>
  <c r="O130" i="7"/>
  <c r="O131" i="7"/>
  <c r="O132" i="7"/>
  <c r="O133" i="7"/>
  <c r="O95" i="7"/>
  <c r="P95" i="7" s="1"/>
  <c r="S95" i="7" s="1"/>
  <c r="T95" i="7" s="1"/>
  <c r="O96" i="7"/>
  <c r="O97" i="7"/>
  <c r="O98" i="7"/>
  <c r="O99" i="7"/>
  <c r="O100" i="7"/>
  <c r="O101" i="7"/>
  <c r="O102" i="7"/>
  <c r="O103" i="7"/>
  <c r="P103" i="7" s="1"/>
  <c r="S103" i="7" s="1"/>
  <c r="T103" i="7" s="1"/>
  <c r="O104" i="7"/>
  <c r="O105" i="7"/>
  <c r="O106" i="7"/>
  <c r="O107" i="7"/>
  <c r="O108" i="7"/>
  <c r="O109" i="7"/>
  <c r="O110" i="7"/>
  <c r="O111" i="7"/>
  <c r="P111" i="7" s="1"/>
  <c r="S111" i="7" s="1"/>
  <c r="T111" i="7" s="1"/>
  <c r="O112" i="7"/>
  <c r="O113" i="7"/>
  <c r="O114" i="7"/>
  <c r="O115" i="7"/>
  <c r="O116" i="7"/>
  <c r="O117" i="7"/>
  <c r="O118" i="7"/>
  <c r="O119" i="7"/>
  <c r="P119" i="7" s="1"/>
  <c r="O120" i="7"/>
  <c r="O121" i="7"/>
  <c r="O122" i="7"/>
  <c r="O152" i="7"/>
  <c r="O179" i="7"/>
  <c r="O180" i="7"/>
  <c r="O181" i="7"/>
  <c r="O182" i="7"/>
  <c r="O183" i="7"/>
  <c r="P183" i="7" s="1"/>
  <c r="O184" i="7"/>
  <c r="P184" i="7" s="1"/>
  <c r="S184" i="7" s="1"/>
  <c r="T184" i="7" s="1"/>
  <c r="O155" i="7"/>
  <c r="O156" i="7"/>
  <c r="O157" i="7"/>
  <c r="O158" i="7"/>
  <c r="O159" i="7"/>
  <c r="O160" i="7"/>
  <c r="O161" i="7"/>
  <c r="P161" i="7" s="1"/>
  <c r="O162" i="7"/>
  <c r="P162" i="7" s="1"/>
  <c r="O163" i="7"/>
  <c r="O164" i="7"/>
  <c r="O165" i="7"/>
  <c r="O166" i="7"/>
  <c r="O167" i="7"/>
  <c r="O168" i="7"/>
  <c r="O169" i="7"/>
  <c r="P169" i="7" s="1"/>
  <c r="O170" i="7"/>
  <c r="P170" i="7" s="1"/>
  <c r="S170" i="7" s="1"/>
  <c r="T170" i="7" s="1"/>
  <c r="O171" i="7"/>
  <c r="O172" i="7"/>
  <c r="O173" i="7"/>
  <c r="O174" i="7"/>
  <c r="O175" i="7"/>
  <c r="O176" i="7"/>
  <c r="O177" i="7"/>
  <c r="P177" i="7" s="1"/>
  <c r="O178" i="7"/>
  <c r="P178" i="7" s="1"/>
  <c r="P179" i="7"/>
  <c r="P180" i="7"/>
  <c r="P181" i="7"/>
  <c r="P182" i="7"/>
  <c r="P155" i="7"/>
  <c r="P156" i="7"/>
  <c r="P157" i="7"/>
  <c r="P158" i="7"/>
  <c r="S158" i="7" s="1"/>
  <c r="T158" i="7" s="1"/>
  <c r="P159" i="7"/>
  <c r="P160" i="7"/>
  <c r="P163" i="7"/>
  <c r="P164" i="7"/>
  <c r="P165" i="7"/>
  <c r="P166" i="7"/>
  <c r="P167" i="7"/>
  <c r="P168" i="7"/>
  <c r="P171" i="7"/>
  <c r="P172" i="7"/>
  <c r="P173" i="7"/>
  <c r="P174" i="7"/>
  <c r="P175" i="7"/>
  <c r="P176" i="7"/>
  <c r="P152" i="7"/>
  <c r="P153" i="7"/>
  <c r="S153" i="7" s="1"/>
  <c r="T153" i="7" s="1"/>
  <c r="P154" i="7"/>
  <c r="P134" i="7"/>
  <c r="P135" i="7"/>
  <c r="P136" i="7"/>
  <c r="P137" i="7"/>
  <c r="P138" i="7"/>
  <c r="P140" i="7"/>
  <c r="P141" i="7"/>
  <c r="S141" i="7" s="1"/>
  <c r="T141" i="7" s="1"/>
  <c r="P142" i="7"/>
  <c r="P143" i="7"/>
  <c r="P144" i="7"/>
  <c r="P145" i="7"/>
  <c r="P146" i="7"/>
  <c r="P148" i="7"/>
  <c r="P149" i="7"/>
  <c r="P150" i="7"/>
  <c r="P151" i="7"/>
  <c r="P123" i="7"/>
  <c r="P124" i="7"/>
  <c r="P125" i="7"/>
  <c r="P127" i="7"/>
  <c r="P128" i="7"/>
  <c r="P129" i="7"/>
  <c r="P130" i="7"/>
  <c r="S130" i="7" s="1"/>
  <c r="T130" i="7" s="1"/>
  <c r="P131" i="7"/>
  <c r="P132" i="7"/>
  <c r="P133" i="7"/>
  <c r="P96" i="7"/>
  <c r="P97" i="7"/>
  <c r="P98" i="7"/>
  <c r="P99" i="7"/>
  <c r="P100" i="7"/>
  <c r="S100" i="7" s="1"/>
  <c r="T100" i="7" s="1"/>
  <c r="P101" i="7"/>
  <c r="P102" i="7"/>
  <c r="P104" i="7"/>
  <c r="P105" i="7"/>
  <c r="P106" i="7"/>
  <c r="P107" i="7"/>
  <c r="S107" i="7" s="1"/>
  <c r="T107" i="7" s="1"/>
  <c r="P108" i="7"/>
  <c r="P109" i="7"/>
  <c r="S109" i="7" s="1"/>
  <c r="T109" i="7" s="1"/>
  <c r="P110" i="7"/>
  <c r="P112" i="7"/>
  <c r="P113" i="7"/>
  <c r="P114" i="7"/>
  <c r="P115" i="7"/>
  <c r="P116" i="7"/>
  <c r="P117" i="7"/>
  <c r="P118" i="7"/>
  <c r="S118" i="7" s="1"/>
  <c r="T118" i="7" s="1"/>
  <c r="P120" i="7"/>
  <c r="P121" i="7"/>
  <c r="P122" i="7"/>
  <c r="P92" i="7"/>
  <c r="P93" i="7"/>
  <c r="P94" i="7"/>
  <c r="P75" i="7"/>
  <c r="P76" i="7"/>
  <c r="P77" i="7"/>
  <c r="P78" i="7"/>
  <c r="P81" i="7"/>
  <c r="P82" i="7"/>
  <c r="P83" i="7"/>
  <c r="P84" i="7"/>
  <c r="S84" i="7" s="1"/>
  <c r="T84" i="7" s="1"/>
  <c r="P85" i="7"/>
  <c r="P86" i="7"/>
  <c r="S86" i="7" s="1"/>
  <c r="T86" i="7" s="1"/>
  <c r="P89" i="7"/>
  <c r="P90" i="7"/>
  <c r="P91" i="7"/>
  <c r="P60" i="7"/>
  <c r="P61" i="7"/>
  <c r="P62" i="7"/>
  <c r="P65" i="7"/>
  <c r="P66" i="7"/>
  <c r="S66" i="7" s="1"/>
  <c r="T66" i="7" s="1"/>
  <c r="P67" i="7"/>
  <c r="P68" i="7"/>
  <c r="P69" i="7"/>
  <c r="S69" i="7" s="1"/>
  <c r="T69" i="7" s="1"/>
  <c r="P70" i="7"/>
  <c r="P73" i="7"/>
  <c r="P74" i="7"/>
  <c r="S74" i="7" s="1"/>
  <c r="T74" i="7" s="1"/>
  <c r="P56" i="7"/>
  <c r="P57" i="7"/>
  <c r="P58" i="7"/>
  <c r="P59" i="7"/>
  <c r="P53" i="7"/>
  <c r="S53" i="7" s="1"/>
  <c r="T53" i="7" s="1"/>
  <c r="P54" i="7"/>
  <c r="P55" i="7"/>
  <c r="P24" i="7"/>
  <c r="P25" i="7"/>
  <c r="P26" i="7"/>
  <c r="P27" i="7"/>
  <c r="P28" i="7"/>
  <c r="P29" i="7"/>
  <c r="P31" i="7"/>
  <c r="P33" i="7"/>
  <c r="P34" i="7"/>
  <c r="S34" i="7" s="1"/>
  <c r="T34" i="7" s="1"/>
  <c r="P35" i="7"/>
  <c r="P36" i="7"/>
  <c r="P37" i="7"/>
  <c r="P39" i="7"/>
  <c r="P41" i="7"/>
  <c r="P42" i="7"/>
  <c r="P43" i="7"/>
  <c r="P44" i="7"/>
  <c r="P45" i="7"/>
  <c r="P47" i="7"/>
  <c r="S47" i="7" s="1"/>
  <c r="T47" i="7" s="1"/>
  <c r="P49" i="7"/>
  <c r="P50" i="7"/>
  <c r="P18" i="7"/>
  <c r="P19" i="7"/>
  <c r="P20" i="7"/>
  <c r="P22" i="7"/>
  <c r="P2" i="7"/>
  <c r="P4" i="7"/>
  <c r="S4" i="7" s="1"/>
  <c r="T4" i="7" s="1"/>
  <c r="P6" i="7"/>
  <c r="P7" i="7"/>
  <c r="P9" i="7"/>
  <c r="P12" i="7"/>
  <c r="P14" i="7"/>
  <c r="P15" i="7"/>
  <c r="S15" i="7" s="1"/>
  <c r="T15" i="7" s="1"/>
  <c r="P17" i="7"/>
  <c r="M19" i="7"/>
  <c r="M20" i="7"/>
  <c r="M21" i="7"/>
  <c r="M22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52" i="7"/>
  <c r="M53" i="7"/>
  <c r="M54" i="7"/>
  <c r="M55" i="7"/>
  <c r="M23" i="7"/>
  <c r="M24" i="7"/>
  <c r="M25" i="7"/>
  <c r="N25" i="7" s="1"/>
  <c r="M26" i="7"/>
  <c r="N26" i="7" s="1"/>
  <c r="M27" i="7"/>
  <c r="M28" i="7"/>
  <c r="M29" i="7"/>
  <c r="M30" i="7"/>
  <c r="M31" i="7"/>
  <c r="M32" i="7"/>
  <c r="M33" i="7"/>
  <c r="N33" i="7" s="1"/>
  <c r="S33" i="7" s="1"/>
  <c r="T33" i="7" s="1"/>
  <c r="M34" i="7"/>
  <c r="N34" i="7" s="1"/>
  <c r="M35" i="7"/>
  <c r="M36" i="7"/>
  <c r="M37" i="7"/>
  <c r="M38" i="7"/>
  <c r="M39" i="7"/>
  <c r="M40" i="7"/>
  <c r="M41" i="7"/>
  <c r="N41" i="7" s="1"/>
  <c r="S41" i="7" s="1"/>
  <c r="T41" i="7" s="1"/>
  <c r="M42" i="7"/>
  <c r="N42" i="7" s="1"/>
  <c r="M43" i="7"/>
  <c r="M44" i="7"/>
  <c r="M45" i="7"/>
  <c r="M46" i="7"/>
  <c r="M47" i="7"/>
  <c r="M48" i="7"/>
  <c r="M49" i="7"/>
  <c r="N49" i="7" s="1"/>
  <c r="M50" i="7"/>
  <c r="N50" i="7" s="1"/>
  <c r="M51" i="7"/>
  <c r="M76" i="7"/>
  <c r="M77" i="7"/>
  <c r="M78" i="7"/>
  <c r="M79" i="7"/>
  <c r="M80" i="7"/>
  <c r="M81" i="7"/>
  <c r="N81" i="7" s="1"/>
  <c r="S81" i="7" s="1"/>
  <c r="T81" i="7" s="1"/>
  <c r="M82" i="7"/>
  <c r="M83" i="7"/>
  <c r="M84" i="7"/>
  <c r="M85" i="7"/>
  <c r="M86" i="7"/>
  <c r="M87" i="7"/>
  <c r="M88" i="7"/>
  <c r="M89" i="7"/>
  <c r="N89" i="7" s="1"/>
  <c r="S89" i="7" s="1"/>
  <c r="T89" i="7" s="1"/>
  <c r="M90" i="7"/>
  <c r="M91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N73" i="7" s="1"/>
  <c r="S73" i="7" s="1"/>
  <c r="T73" i="7" s="1"/>
  <c r="M74" i="7"/>
  <c r="M75" i="7"/>
  <c r="M124" i="7"/>
  <c r="N124" i="7" s="1"/>
  <c r="S124" i="7" s="1"/>
  <c r="T124" i="7" s="1"/>
  <c r="M125" i="7"/>
  <c r="N125" i="7" s="1"/>
  <c r="M126" i="7"/>
  <c r="M127" i="7"/>
  <c r="M128" i="7"/>
  <c r="M129" i="7"/>
  <c r="M130" i="7"/>
  <c r="N130" i="7" s="1"/>
  <c r="M131" i="7"/>
  <c r="N131" i="7" s="1"/>
  <c r="M132" i="7"/>
  <c r="N132" i="7" s="1"/>
  <c r="M133" i="7"/>
  <c r="N133" i="7" s="1"/>
  <c r="M95" i="7"/>
  <c r="M96" i="7"/>
  <c r="M97" i="7"/>
  <c r="M98" i="7"/>
  <c r="M99" i="7"/>
  <c r="N99" i="7" s="1"/>
  <c r="M100" i="7"/>
  <c r="N100" i="7" s="1"/>
  <c r="M101" i="7"/>
  <c r="N101" i="7" s="1"/>
  <c r="M102" i="7"/>
  <c r="N102" i="7" s="1"/>
  <c r="M103" i="7"/>
  <c r="M104" i="7"/>
  <c r="M105" i="7"/>
  <c r="M106" i="7"/>
  <c r="M107" i="7"/>
  <c r="N107" i="7" s="1"/>
  <c r="M108" i="7"/>
  <c r="N108" i="7" s="1"/>
  <c r="M109" i="7"/>
  <c r="N109" i="7" s="1"/>
  <c r="M110" i="7"/>
  <c r="N110" i="7" s="1"/>
  <c r="M111" i="7"/>
  <c r="M112" i="7"/>
  <c r="M113" i="7"/>
  <c r="M114" i="7"/>
  <c r="M115" i="7"/>
  <c r="N115" i="7" s="1"/>
  <c r="M116" i="7"/>
  <c r="N116" i="7" s="1"/>
  <c r="M117" i="7"/>
  <c r="N117" i="7" s="1"/>
  <c r="S117" i="7" s="1"/>
  <c r="T117" i="7" s="1"/>
  <c r="M118" i="7"/>
  <c r="N118" i="7" s="1"/>
  <c r="M119" i="7"/>
  <c r="M120" i="7"/>
  <c r="M121" i="7"/>
  <c r="M122" i="7"/>
  <c r="M92" i="7"/>
  <c r="N92" i="7" s="1"/>
  <c r="M93" i="7"/>
  <c r="N93" i="7" s="1"/>
  <c r="M94" i="7"/>
  <c r="N94" i="7" s="1"/>
  <c r="S94" i="7" s="1"/>
  <c r="T94" i="7" s="1"/>
  <c r="M123" i="7"/>
  <c r="N123" i="7" s="1"/>
  <c r="M156" i="7"/>
  <c r="M157" i="7"/>
  <c r="M158" i="7"/>
  <c r="M159" i="7"/>
  <c r="M160" i="7"/>
  <c r="M161" i="7"/>
  <c r="M162" i="7"/>
  <c r="M163" i="7"/>
  <c r="N163" i="7" s="1"/>
  <c r="M164" i="7"/>
  <c r="M165" i="7"/>
  <c r="M166" i="7"/>
  <c r="M167" i="7"/>
  <c r="M168" i="7"/>
  <c r="M169" i="7"/>
  <c r="M170" i="7"/>
  <c r="M171" i="7"/>
  <c r="N171" i="7" s="1"/>
  <c r="M172" i="7"/>
  <c r="M173" i="7"/>
  <c r="M174" i="7"/>
  <c r="M175" i="7"/>
  <c r="M176" i="7"/>
  <c r="M177" i="7"/>
  <c r="M152" i="7"/>
  <c r="M153" i="7"/>
  <c r="M154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5" i="7"/>
  <c r="N155" i="7" s="1"/>
  <c r="M179" i="7"/>
  <c r="M180" i="7"/>
  <c r="M181" i="7"/>
  <c r="N181" i="7" s="1"/>
  <c r="M182" i="7"/>
  <c r="M183" i="7"/>
  <c r="M184" i="7"/>
  <c r="M178" i="7"/>
  <c r="N179" i="7"/>
  <c r="N180" i="7"/>
  <c r="N182" i="7"/>
  <c r="N183" i="7"/>
  <c r="S183" i="7" s="1"/>
  <c r="T183" i="7" s="1"/>
  <c r="N184" i="7"/>
  <c r="N156" i="7"/>
  <c r="S156" i="7" s="1"/>
  <c r="T156" i="7" s="1"/>
  <c r="N157" i="7"/>
  <c r="N158" i="7"/>
  <c r="N159" i="7"/>
  <c r="N160" i="7"/>
  <c r="N161" i="7"/>
  <c r="N162" i="7"/>
  <c r="S162" i="7" s="1"/>
  <c r="T162" i="7" s="1"/>
  <c r="N164" i="7"/>
  <c r="N165" i="7"/>
  <c r="S165" i="7" s="1"/>
  <c r="T165" i="7" s="1"/>
  <c r="N166" i="7"/>
  <c r="N167" i="7"/>
  <c r="N168" i="7"/>
  <c r="S168" i="7" s="1"/>
  <c r="T168" i="7" s="1"/>
  <c r="N169" i="7"/>
  <c r="N170" i="7"/>
  <c r="N172" i="7"/>
  <c r="S172" i="7" s="1"/>
  <c r="T172" i="7" s="1"/>
  <c r="N173" i="7"/>
  <c r="N174" i="7"/>
  <c r="S174" i="7" s="1"/>
  <c r="T174" i="7" s="1"/>
  <c r="N175" i="7"/>
  <c r="N176" i="7"/>
  <c r="N177" i="7"/>
  <c r="S177" i="7" s="1"/>
  <c r="T177" i="7" s="1"/>
  <c r="N152" i="7"/>
  <c r="N153" i="7"/>
  <c r="N154" i="7"/>
  <c r="N134" i="7"/>
  <c r="N135" i="7"/>
  <c r="S135" i="7" s="1"/>
  <c r="T135" i="7" s="1"/>
  <c r="N136" i="7"/>
  <c r="N137" i="7"/>
  <c r="N138" i="7"/>
  <c r="S138" i="7" s="1"/>
  <c r="T138" i="7" s="1"/>
  <c r="N139" i="7"/>
  <c r="N140" i="7"/>
  <c r="N141" i="7"/>
  <c r="N142" i="7"/>
  <c r="N143" i="7"/>
  <c r="S143" i="7" s="1"/>
  <c r="T143" i="7" s="1"/>
  <c r="N144" i="7"/>
  <c r="N145" i="7"/>
  <c r="N146" i="7"/>
  <c r="S146" i="7" s="1"/>
  <c r="T146" i="7" s="1"/>
  <c r="N147" i="7"/>
  <c r="N148" i="7"/>
  <c r="N149" i="7"/>
  <c r="S149" i="7" s="1"/>
  <c r="T149" i="7" s="1"/>
  <c r="N150" i="7"/>
  <c r="N151" i="7"/>
  <c r="S151" i="7" s="1"/>
  <c r="T151" i="7" s="1"/>
  <c r="N126" i="7"/>
  <c r="N127" i="7"/>
  <c r="N128" i="7"/>
  <c r="N129" i="7"/>
  <c r="N95" i="7"/>
  <c r="N96" i="7"/>
  <c r="N97" i="7"/>
  <c r="N98" i="7"/>
  <c r="S98" i="7" s="1"/>
  <c r="T98" i="7" s="1"/>
  <c r="N103" i="7"/>
  <c r="N104" i="7"/>
  <c r="N105" i="7"/>
  <c r="S105" i="7" s="1"/>
  <c r="T105" i="7" s="1"/>
  <c r="N106" i="7"/>
  <c r="N111" i="7"/>
  <c r="N112" i="7"/>
  <c r="S112" i="7" s="1"/>
  <c r="T112" i="7" s="1"/>
  <c r="N113" i="7"/>
  <c r="N114" i="7"/>
  <c r="S114" i="7" s="1"/>
  <c r="T114" i="7" s="1"/>
  <c r="N119" i="7"/>
  <c r="N120" i="7"/>
  <c r="N121" i="7"/>
  <c r="N122" i="7"/>
  <c r="N75" i="7"/>
  <c r="N76" i="7"/>
  <c r="S76" i="7" s="1"/>
  <c r="T76" i="7" s="1"/>
  <c r="N77" i="7"/>
  <c r="N78" i="7"/>
  <c r="S78" i="7" s="1"/>
  <c r="T78" i="7" s="1"/>
  <c r="N79" i="7"/>
  <c r="N80" i="7"/>
  <c r="N82" i="7"/>
  <c r="N83" i="7"/>
  <c r="N84" i="7"/>
  <c r="N85" i="7"/>
  <c r="S85" i="7" s="1"/>
  <c r="T85" i="7" s="1"/>
  <c r="N86" i="7"/>
  <c r="N87" i="7"/>
  <c r="S87" i="7" s="1"/>
  <c r="T87" i="7" s="1"/>
  <c r="N88" i="7"/>
  <c r="N90" i="7"/>
  <c r="N91" i="7"/>
  <c r="N60" i="7"/>
  <c r="N61" i="7"/>
  <c r="N62" i="7"/>
  <c r="S62" i="7" s="1"/>
  <c r="T62" i="7" s="1"/>
  <c r="N63" i="7"/>
  <c r="N64" i="7"/>
  <c r="S64" i="7" s="1"/>
  <c r="T64" i="7" s="1"/>
  <c r="N65" i="7"/>
  <c r="N66" i="7"/>
  <c r="N67" i="7"/>
  <c r="S67" i="7" s="1"/>
  <c r="T67" i="7" s="1"/>
  <c r="N68" i="7"/>
  <c r="N69" i="7"/>
  <c r="N70" i="7"/>
  <c r="N71" i="7"/>
  <c r="N72" i="7"/>
  <c r="N74" i="7"/>
  <c r="N51" i="7"/>
  <c r="N52" i="7"/>
  <c r="N53" i="7"/>
  <c r="N54" i="7"/>
  <c r="N55" i="7"/>
  <c r="S55" i="7" s="1"/>
  <c r="T55" i="7" s="1"/>
  <c r="N23" i="7"/>
  <c r="N24" i="7"/>
  <c r="S24" i="7" s="1"/>
  <c r="T24" i="7" s="1"/>
  <c r="N27" i="7"/>
  <c r="N28" i="7"/>
  <c r="N29" i="7"/>
  <c r="S29" i="7" s="1"/>
  <c r="T29" i="7" s="1"/>
  <c r="N30" i="7"/>
  <c r="N31" i="7"/>
  <c r="N32" i="7"/>
  <c r="S32" i="7" s="1"/>
  <c r="T32" i="7" s="1"/>
  <c r="N35" i="7"/>
  <c r="N36" i="7"/>
  <c r="S36" i="7" s="1"/>
  <c r="T36" i="7" s="1"/>
  <c r="N37" i="7"/>
  <c r="N38" i="7"/>
  <c r="N39" i="7"/>
  <c r="N40" i="7"/>
  <c r="N43" i="7"/>
  <c r="N44" i="7"/>
  <c r="N45" i="7"/>
  <c r="N46" i="7"/>
  <c r="S46" i="7" s="1"/>
  <c r="T46" i="7" s="1"/>
  <c r="N47" i="7"/>
  <c r="N48" i="7"/>
  <c r="N18" i="7"/>
  <c r="S18" i="7" s="1"/>
  <c r="T18" i="7" s="1"/>
  <c r="N19" i="7"/>
  <c r="N20" i="7"/>
  <c r="N21" i="7"/>
  <c r="S21" i="7" s="1"/>
  <c r="T21" i="7" s="1"/>
  <c r="N22" i="7"/>
  <c r="S22" i="7" s="1"/>
  <c r="T22" i="7" s="1"/>
  <c r="N2" i="7"/>
  <c r="S2" i="7" s="1"/>
  <c r="T2" i="7" s="1"/>
  <c r="N3" i="7"/>
  <c r="N4" i="7"/>
  <c r="N5" i="7"/>
  <c r="N6" i="7"/>
  <c r="N7" i="7"/>
  <c r="N8" i="7"/>
  <c r="S8" i="7" s="1"/>
  <c r="T8" i="7" s="1"/>
  <c r="N9" i="7"/>
  <c r="N10" i="7"/>
  <c r="S10" i="7" s="1"/>
  <c r="T10" i="7" s="1"/>
  <c r="N11" i="7"/>
  <c r="N12" i="7"/>
  <c r="N13" i="7"/>
  <c r="S13" i="7" s="1"/>
  <c r="T13" i="7" s="1"/>
  <c r="N14" i="7"/>
  <c r="N15" i="7"/>
  <c r="N16" i="7"/>
  <c r="S16" i="7" s="1"/>
  <c r="T16" i="7" s="1"/>
  <c r="N17" i="7"/>
  <c r="N178" i="7"/>
  <c r="S3" i="7"/>
  <c r="T3" i="7" s="1"/>
  <c r="S9" i="7"/>
  <c r="T9" i="7" s="1"/>
  <c r="S11" i="7"/>
  <c r="T11" i="7" s="1"/>
  <c r="S17" i="7"/>
  <c r="T17" i="7" s="1"/>
  <c r="S27" i="7"/>
  <c r="T27" i="7" s="1"/>
  <c r="S35" i="7"/>
  <c r="T35" i="7" s="1"/>
  <c r="S43" i="7"/>
  <c r="T43" i="7" s="1"/>
  <c r="S48" i="7"/>
  <c r="T48" i="7" s="1"/>
  <c r="S68" i="7"/>
  <c r="T68" i="7" s="1"/>
  <c r="S54" i="7"/>
  <c r="T54" i="7" s="1"/>
  <c r="S110" i="7"/>
  <c r="T110" i="7" s="1"/>
  <c r="S119" i="7"/>
  <c r="T119" i="7" s="1"/>
  <c r="S91" i="7"/>
  <c r="T91" i="7" s="1"/>
  <c r="S140" i="7"/>
  <c r="T140" i="7" s="1"/>
  <c r="S142" i="7"/>
  <c r="T142" i="7" s="1"/>
  <c r="S148" i="7"/>
  <c r="T148" i="7" s="1"/>
  <c r="S150" i="7"/>
  <c r="T150" i="7" s="1"/>
  <c r="S127" i="7"/>
  <c r="T127" i="7" s="1"/>
  <c r="S129" i="7"/>
  <c r="T129" i="7" s="1"/>
  <c r="S155" i="7"/>
  <c r="T155" i="7" s="1"/>
  <c r="S160" i="7"/>
  <c r="T160" i="7" s="1"/>
  <c r="S161" i="7"/>
  <c r="T161" i="7" s="1"/>
  <c r="S163" i="7"/>
  <c r="T163" i="7" s="1"/>
  <c r="S166" i="7"/>
  <c r="T166" i="7" s="1"/>
  <c r="S169" i="7"/>
  <c r="T169" i="7" s="1"/>
  <c r="S171" i="7"/>
  <c r="T171" i="7" s="1"/>
  <c r="S176" i="7"/>
  <c r="T176" i="7" s="1"/>
  <c r="S157" i="7"/>
  <c r="T157" i="7" s="1"/>
  <c r="S159" i="7"/>
  <c r="T159" i="7" s="1"/>
  <c r="S164" i="7"/>
  <c r="T164" i="7" s="1"/>
  <c r="S173" i="7"/>
  <c r="T173" i="7" s="1"/>
  <c r="S175" i="7"/>
  <c r="T175" i="7" s="1"/>
  <c r="S152" i="7"/>
  <c r="T152" i="7" s="1"/>
  <c r="S154" i="7"/>
  <c r="T154" i="7" s="1"/>
  <c r="S134" i="7"/>
  <c r="T134" i="7" s="1"/>
  <c r="S136" i="7"/>
  <c r="T136" i="7" s="1"/>
  <c r="S137" i="7"/>
  <c r="T137" i="7" s="1"/>
  <c r="S144" i="7"/>
  <c r="T144" i="7" s="1"/>
  <c r="S145" i="7"/>
  <c r="T145" i="7" s="1"/>
  <c r="S125" i="7"/>
  <c r="T125" i="7" s="1"/>
  <c r="S131" i="7"/>
  <c r="T131" i="7" s="1"/>
  <c r="S132" i="7"/>
  <c r="T132" i="7" s="1"/>
  <c r="S133" i="7"/>
  <c r="T133" i="7" s="1"/>
  <c r="S96" i="7"/>
  <c r="T96" i="7" s="1"/>
  <c r="S97" i="7"/>
  <c r="T97" i="7" s="1"/>
  <c r="S99" i="7"/>
  <c r="T99" i="7" s="1"/>
  <c r="S101" i="7"/>
  <c r="T101" i="7" s="1"/>
  <c r="S108" i="7"/>
  <c r="T108" i="7" s="1"/>
  <c r="S113" i="7"/>
  <c r="T113" i="7" s="1"/>
  <c r="S116" i="7"/>
  <c r="T116" i="7" s="1"/>
  <c r="S121" i="7"/>
  <c r="T121" i="7" s="1"/>
  <c r="S122" i="7"/>
  <c r="T122" i="7" s="1"/>
  <c r="S92" i="7"/>
  <c r="T92" i="7" s="1"/>
  <c r="S93" i="7"/>
  <c r="T93" i="7" s="1"/>
  <c r="S77" i="7"/>
  <c r="T77" i="7" s="1"/>
  <c r="S79" i="7"/>
  <c r="T79" i="7" s="1"/>
  <c r="S82" i="7"/>
  <c r="T82" i="7" s="1"/>
  <c r="S88" i="7"/>
  <c r="T88" i="7" s="1"/>
  <c r="S90" i="7"/>
  <c r="T90" i="7" s="1"/>
  <c r="S60" i="7"/>
  <c r="T60" i="7" s="1"/>
  <c r="S61" i="7"/>
  <c r="T61" i="7" s="1"/>
  <c r="S63" i="7"/>
  <c r="T63" i="7" s="1"/>
  <c r="S65" i="7"/>
  <c r="T65" i="7" s="1"/>
  <c r="S70" i="7"/>
  <c r="T70" i="7" s="1"/>
  <c r="S71" i="7"/>
  <c r="T71" i="7" s="1"/>
  <c r="S72" i="7"/>
  <c r="T72" i="7" s="1"/>
  <c r="S51" i="7"/>
  <c r="T51" i="7" s="1"/>
  <c r="S52" i="7"/>
  <c r="T52" i="7" s="1"/>
  <c r="S25" i="7"/>
  <c r="T25" i="7" s="1"/>
  <c r="S26" i="7"/>
  <c r="T26" i="7" s="1"/>
  <c r="S28" i="7"/>
  <c r="T28" i="7" s="1"/>
  <c r="S31" i="7"/>
  <c r="T31" i="7" s="1"/>
  <c r="S37" i="7"/>
  <c r="T37" i="7" s="1"/>
  <c r="S39" i="7"/>
  <c r="T39" i="7" s="1"/>
  <c r="S42" i="7"/>
  <c r="T42" i="7" s="1"/>
  <c r="S44" i="7"/>
  <c r="T44" i="7" s="1"/>
  <c r="S45" i="7"/>
  <c r="T45" i="7" s="1"/>
  <c r="S49" i="7"/>
  <c r="T49" i="7" s="1"/>
  <c r="S50" i="7"/>
  <c r="T50" i="7" s="1"/>
  <c r="S19" i="7"/>
  <c r="T19" i="7" s="1"/>
  <c r="S20" i="7"/>
  <c r="T20" i="7" s="1"/>
  <c r="S6" i="7"/>
  <c r="T6" i="7" s="1"/>
  <c r="S7" i="7"/>
  <c r="T7" i="7" s="1"/>
  <c r="S14" i="7"/>
  <c r="T14" i="7" s="1"/>
  <c r="S220" i="8"/>
  <c r="T220" i="8" s="1"/>
  <c r="S196" i="8"/>
  <c r="T196" i="8" s="1"/>
  <c r="S156" i="8"/>
  <c r="T156" i="8" s="1"/>
  <c r="S140" i="8"/>
  <c r="T140" i="8" s="1"/>
  <c r="S118" i="8"/>
  <c r="T118" i="8" s="1"/>
  <c r="S7" i="8"/>
  <c r="T7" i="8" s="1"/>
  <c r="S15" i="8"/>
  <c r="T15" i="8" s="1"/>
  <c r="Q48" i="8"/>
  <c r="Q49" i="8"/>
  <c r="Q50" i="8"/>
  <c r="Q45" i="8"/>
  <c r="Q46" i="8"/>
  <c r="Q2" i="8"/>
  <c r="Q3" i="8"/>
  <c r="Q4" i="8"/>
  <c r="R4" i="8" s="1"/>
  <c r="Q5" i="8"/>
  <c r="Q6" i="8"/>
  <c r="Q7" i="8"/>
  <c r="Q8" i="8"/>
  <c r="Q9" i="8"/>
  <c r="Q10" i="8"/>
  <c r="Q11" i="8"/>
  <c r="Q12" i="8"/>
  <c r="R12" i="8" s="1"/>
  <c r="Q13" i="8"/>
  <c r="Q14" i="8"/>
  <c r="Q15" i="8"/>
  <c r="Q16" i="8"/>
  <c r="Q17" i="8"/>
  <c r="Q18" i="8"/>
  <c r="Q19" i="8"/>
  <c r="Q20" i="8"/>
  <c r="R20" i="8" s="1"/>
  <c r="Q21" i="8"/>
  <c r="Q22" i="8"/>
  <c r="Q23" i="8"/>
  <c r="Q24" i="8"/>
  <c r="Q25" i="8"/>
  <c r="Q26" i="8"/>
  <c r="Q27" i="8"/>
  <c r="Q28" i="8"/>
  <c r="R28" i="8" s="1"/>
  <c r="Q29" i="8"/>
  <c r="Q30" i="8"/>
  <c r="Q31" i="8"/>
  <c r="Q32" i="8"/>
  <c r="Q33" i="8"/>
  <c r="Q34" i="8"/>
  <c r="Q35" i="8"/>
  <c r="Q36" i="8"/>
  <c r="R36" i="8" s="1"/>
  <c r="Q37" i="8"/>
  <c r="Q38" i="8"/>
  <c r="Q39" i="8"/>
  <c r="Q40" i="8"/>
  <c r="Q41" i="8"/>
  <c r="Q42" i="8"/>
  <c r="Q43" i="8"/>
  <c r="Q44" i="8"/>
  <c r="R44" i="8" s="1"/>
  <c r="Q47" i="8"/>
  <c r="R47" i="8" s="1"/>
  <c r="Q52" i="8"/>
  <c r="Q53" i="8"/>
  <c r="Q54" i="8"/>
  <c r="Q55" i="8"/>
  <c r="Q56" i="8"/>
  <c r="Q57" i="8"/>
  <c r="Q58" i="8"/>
  <c r="Q59" i="8"/>
  <c r="R59" i="8" s="1"/>
  <c r="Q60" i="8"/>
  <c r="Q61" i="8"/>
  <c r="Q62" i="8"/>
  <c r="Q63" i="8"/>
  <c r="Q64" i="8"/>
  <c r="Q65" i="8"/>
  <c r="Q66" i="8"/>
  <c r="Q67" i="8"/>
  <c r="R67" i="8" s="1"/>
  <c r="Q68" i="8"/>
  <c r="Q69" i="8"/>
  <c r="Q70" i="8"/>
  <c r="Q71" i="8"/>
  <c r="Q72" i="8"/>
  <c r="Q73" i="8"/>
  <c r="Q74" i="8"/>
  <c r="Q172" i="8"/>
  <c r="R172" i="8" s="1"/>
  <c r="S172" i="8" s="1"/>
  <c r="T172" i="8" s="1"/>
  <c r="Q75" i="8"/>
  <c r="Q76" i="8"/>
  <c r="Q77" i="8"/>
  <c r="Q78" i="8"/>
  <c r="Q79" i="8"/>
  <c r="Q80" i="8"/>
  <c r="Q81" i="8"/>
  <c r="Q82" i="8"/>
  <c r="R82" i="8" s="1"/>
  <c r="Q83" i="8"/>
  <c r="Q84" i="8"/>
  <c r="Q85" i="8"/>
  <c r="Q86" i="8"/>
  <c r="Q87" i="8"/>
  <c r="Q88" i="8"/>
  <c r="Q89" i="8"/>
  <c r="Q90" i="8"/>
  <c r="R90" i="8" s="1"/>
  <c r="S90" i="8" s="1"/>
  <c r="T90" i="8" s="1"/>
  <c r="Q51" i="8"/>
  <c r="R51" i="8" s="1"/>
  <c r="Q103" i="8"/>
  <c r="R103" i="8" s="1"/>
  <c r="Q104" i="8"/>
  <c r="R104" i="8" s="1"/>
  <c r="Q105" i="8"/>
  <c r="R105" i="8" s="1"/>
  <c r="Q106" i="8"/>
  <c r="Q107" i="8"/>
  <c r="Q108" i="8"/>
  <c r="Q109" i="8"/>
  <c r="Q110" i="8"/>
  <c r="R110" i="8" s="1"/>
  <c r="Q111" i="8"/>
  <c r="R111" i="8" s="1"/>
  <c r="Q112" i="8"/>
  <c r="R112" i="8" s="1"/>
  <c r="Q113" i="8"/>
  <c r="R113" i="8" s="1"/>
  <c r="Q114" i="8"/>
  <c r="Q115" i="8"/>
  <c r="Q116" i="8"/>
  <c r="Q117" i="8"/>
  <c r="Q118" i="8"/>
  <c r="R118" i="8" s="1"/>
  <c r="Q94" i="8"/>
  <c r="R94" i="8" s="1"/>
  <c r="Q95" i="8"/>
  <c r="R95" i="8" s="1"/>
  <c r="Q96" i="8"/>
  <c r="R96" i="8" s="1"/>
  <c r="Q97" i="8"/>
  <c r="Q98" i="8"/>
  <c r="Q99" i="8"/>
  <c r="Q100" i="8"/>
  <c r="Q101" i="8"/>
  <c r="R101" i="8" s="1"/>
  <c r="Q91" i="8"/>
  <c r="R91" i="8" s="1"/>
  <c r="Q92" i="8"/>
  <c r="R92" i="8" s="1"/>
  <c r="Q93" i="8"/>
  <c r="R93" i="8" s="1"/>
  <c r="Q102" i="8"/>
  <c r="Q139" i="8"/>
  <c r="Q140" i="8"/>
  <c r="Q141" i="8"/>
  <c r="Q142" i="8"/>
  <c r="Q143" i="8"/>
  <c r="Q144" i="8"/>
  <c r="Q145" i="8"/>
  <c r="R145" i="8" s="1"/>
  <c r="Q146" i="8"/>
  <c r="R146" i="8" s="1"/>
  <c r="Q147" i="8"/>
  <c r="Q148" i="8"/>
  <c r="Q149" i="8"/>
  <c r="Q150" i="8"/>
  <c r="Q119" i="8"/>
  <c r="Q120" i="8"/>
  <c r="Q121" i="8"/>
  <c r="R121" i="8" s="1"/>
  <c r="Q122" i="8"/>
  <c r="R122" i="8" s="1"/>
  <c r="Q123" i="8"/>
  <c r="Q124" i="8"/>
  <c r="Q125" i="8"/>
  <c r="Q126" i="8"/>
  <c r="Q127" i="8"/>
  <c r="Q128" i="8"/>
  <c r="Q129" i="8"/>
  <c r="R129" i="8" s="1"/>
  <c r="Q130" i="8"/>
  <c r="R130" i="8" s="1"/>
  <c r="Q131" i="8"/>
  <c r="Q132" i="8"/>
  <c r="Q133" i="8"/>
  <c r="Q134" i="8"/>
  <c r="Q135" i="8"/>
  <c r="Q136" i="8"/>
  <c r="Q137" i="8"/>
  <c r="R137" i="8" s="1"/>
  <c r="Q138" i="8"/>
  <c r="R138" i="8" s="1"/>
  <c r="Q151" i="8"/>
  <c r="Q163" i="8"/>
  <c r="Q164" i="8"/>
  <c r="Q165" i="8"/>
  <c r="R165" i="8" s="1"/>
  <c r="Q166" i="8"/>
  <c r="Q167" i="8"/>
  <c r="Q168" i="8"/>
  <c r="R168" i="8" s="1"/>
  <c r="Q169" i="8"/>
  <c r="R169" i="8" s="1"/>
  <c r="Q170" i="8"/>
  <c r="R170" i="8" s="1"/>
  <c r="Q171" i="8"/>
  <c r="Q173" i="8"/>
  <c r="Q174" i="8"/>
  <c r="R174" i="8" s="1"/>
  <c r="Q175" i="8"/>
  <c r="Q176" i="8"/>
  <c r="Q177" i="8"/>
  <c r="R177" i="8" s="1"/>
  <c r="Q178" i="8"/>
  <c r="R178" i="8" s="1"/>
  <c r="Q179" i="8"/>
  <c r="R179" i="8" s="1"/>
  <c r="Q180" i="8"/>
  <c r="Q152" i="8"/>
  <c r="Q153" i="8"/>
  <c r="R153" i="8" s="1"/>
  <c r="Q154" i="8"/>
  <c r="Q155" i="8"/>
  <c r="Q156" i="8"/>
  <c r="R156" i="8" s="1"/>
  <c r="Q157" i="8"/>
  <c r="R157" i="8" s="1"/>
  <c r="Q158" i="8"/>
  <c r="R158" i="8" s="1"/>
  <c r="Q159" i="8"/>
  <c r="Q160" i="8"/>
  <c r="Q161" i="8"/>
  <c r="R161" i="8" s="1"/>
  <c r="Q162" i="8"/>
  <c r="Q181" i="8"/>
  <c r="Q182" i="8"/>
  <c r="Q183" i="8"/>
  <c r="Q184" i="8"/>
  <c r="Q185" i="8"/>
  <c r="Q186" i="8"/>
  <c r="Q187" i="8"/>
  <c r="Q188" i="8"/>
  <c r="R188" i="8" s="1"/>
  <c r="S188" i="8" s="1"/>
  <c r="T188" i="8" s="1"/>
  <c r="Q189" i="8"/>
  <c r="Q190" i="8"/>
  <c r="Q191" i="8"/>
  <c r="Q192" i="8"/>
  <c r="R192" i="8" s="1"/>
  <c r="Q193" i="8"/>
  <c r="Q194" i="8"/>
  <c r="Q195" i="8"/>
  <c r="Q196" i="8"/>
  <c r="Q197" i="8"/>
  <c r="R197" i="8" s="1"/>
  <c r="Q198" i="8"/>
  <c r="R198" i="8" s="1"/>
  <c r="Q199" i="8"/>
  <c r="R199" i="8" s="1"/>
  <c r="Q200" i="8"/>
  <c r="R200" i="8" s="1"/>
  <c r="Q201" i="8"/>
  <c r="Q202" i="8"/>
  <c r="Q203" i="8"/>
  <c r="Q204" i="8"/>
  <c r="Q205" i="8"/>
  <c r="R205" i="8" s="1"/>
  <c r="Q206" i="8"/>
  <c r="R206" i="8" s="1"/>
  <c r="Q207" i="8"/>
  <c r="R207" i="8" s="1"/>
  <c r="Q208" i="8"/>
  <c r="R208" i="8" s="1"/>
  <c r="Q209" i="8"/>
  <c r="Q210" i="8"/>
  <c r="Q211" i="8"/>
  <c r="Q212" i="8"/>
  <c r="Q213" i="8"/>
  <c r="R213" i="8" s="1"/>
  <c r="Q214" i="8"/>
  <c r="R214" i="8" s="1"/>
  <c r="Q215" i="8"/>
  <c r="R215" i="8" s="1"/>
  <c r="Q216" i="8"/>
  <c r="R216" i="8" s="1"/>
  <c r="Q217" i="8"/>
  <c r="Q218" i="8"/>
  <c r="Q219" i="8"/>
  <c r="R219" i="8" s="1"/>
  <c r="Q232" i="8"/>
  <c r="R232" i="8" s="1"/>
  <c r="Q220" i="8"/>
  <c r="R220" i="8" s="1"/>
  <c r="Q221" i="8"/>
  <c r="Q222" i="8"/>
  <c r="R222" i="8" s="1"/>
  <c r="Q223" i="8"/>
  <c r="R223" i="8" s="1"/>
  <c r="Q224" i="8"/>
  <c r="R224" i="8" s="1"/>
  <c r="Q225" i="8"/>
  <c r="Q226" i="8"/>
  <c r="Q227" i="8"/>
  <c r="R227" i="8" s="1"/>
  <c r="S227" i="8" s="1"/>
  <c r="T227" i="8" s="1"/>
  <c r="Q228" i="8"/>
  <c r="R228" i="8" s="1"/>
  <c r="Q229" i="8"/>
  <c r="Q230" i="8"/>
  <c r="R230" i="8" s="1"/>
  <c r="Q231" i="8"/>
  <c r="Q234" i="8"/>
  <c r="Q235" i="8"/>
  <c r="Q236" i="8"/>
  <c r="Q237" i="8"/>
  <c r="Q233" i="8"/>
  <c r="R233" i="8" s="1"/>
  <c r="R234" i="8"/>
  <c r="R235" i="8"/>
  <c r="R236" i="8"/>
  <c r="R237" i="8"/>
  <c r="R231" i="8"/>
  <c r="R221" i="8"/>
  <c r="R225" i="8"/>
  <c r="S225" i="8" s="1"/>
  <c r="T225" i="8" s="1"/>
  <c r="R226" i="8"/>
  <c r="R229" i="8"/>
  <c r="R193" i="8"/>
  <c r="R194" i="8"/>
  <c r="R195" i="8"/>
  <c r="R196" i="8"/>
  <c r="R201" i="8"/>
  <c r="R202" i="8"/>
  <c r="S202" i="8" s="1"/>
  <c r="T202" i="8" s="1"/>
  <c r="R203" i="8"/>
  <c r="R204" i="8"/>
  <c r="R209" i="8"/>
  <c r="R210" i="8"/>
  <c r="R211" i="8"/>
  <c r="R212" i="8"/>
  <c r="R217" i="8"/>
  <c r="R218" i="8"/>
  <c r="S218" i="8" s="1"/>
  <c r="T218" i="8" s="1"/>
  <c r="R181" i="8"/>
  <c r="R182" i="8"/>
  <c r="R183" i="8"/>
  <c r="R184" i="8"/>
  <c r="R185" i="8"/>
  <c r="R186" i="8"/>
  <c r="R187" i="8"/>
  <c r="R189" i="8"/>
  <c r="S189" i="8" s="1"/>
  <c r="T189" i="8" s="1"/>
  <c r="R190" i="8"/>
  <c r="R191" i="8"/>
  <c r="R162" i="8"/>
  <c r="R163" i="8"/>
  <c r="R164" i="8"/>
  <c r="R166" i="8"/>
  <c r="R167" i="8"/>
  <c r="R171" i="8"/>
  <c r="R173" i="8"/>
  <c r="R175" i="8"/>
  <c r="R176" i="8"/>
  <c r="R180" i="8"/>
  <c r="R152" i="8"/>
  <c r="R154" i="8"/>
  <c r="R155" i="8"/>
  <c r="R159" i="8"/>
  <c r="R160" i="8"/>
  <c r="R151" i="8"/>
  <c r="R139" i="8"/>
  <c r="R140" i="8"/>
  <c r="R141" i="8"/>
  <c r="R142" i="8"/>
  <c r="R143" i="8"/>
  <c r="R144" i="8"/>
  <c r="S144" i="8" s="1"/>
  <c r="T144" i="8" s="1"/>
  <c r="R147" i="8"/>
  <c r="R148" i="8"/>
  <c r="R149" i="8"/>
  <c r="R150" i="8"/>
  <c r="R119" i="8"/>
  <c r="R120" i="8"/>
  <c r="R123" i="8"/>
  <c r="R124" i="8"/>
  <c r="R125" i="8"/>
  <c r="R126" i="8"/>
  <c r="R127" i="8"/>
  <c r="R128" i="8"/>
  <c r="R131" i="8"/>
  <c r="R132" i="8"/>
  <c r="R133" i="8"/>
  <c r="R134" i="8"/>
  <c r="S134" i="8" s="1"/>
  <c r="T134" i="8" s="1"/>
  <c r="R135" i="8"/>
  <c r="R136" i="8"/>
  <c r="R102" i="8"/>
  <c r="R106" i="8"/>
  <c r="R107" i="8"/>
  <c r="R108" i="8"/>
  <c r="R109" i="8"/>
  <c r="R114" i="8"/>
  <c r="R115" i="8"/>
  <c r="R116" i="8"/>
  <c r="R117" i="8"/>
  <c r="R97" i="8"/>
  <c r="R98" i="8"/>
  <c r="R99" i="8"/>
  <c r="R100" i="8"/>
  <c r="R52" i="8"/>
  <c r="S52" i="8" s="1"/>
  <c r="T52" i="8" s="1"/>
  <c r="R53" i="8"/>
  <c r="R54" i="8"/>
  <c r="R55" i="8"/>
  <c r="R56" i="8"/>
  <c r="R57" i="8"/>
  <c r="R58" i="8"/>
  <c r="R60" i="8"/>
  <c r="R61" i="8"/>
  <c r="R62" i="8"/>
  <c r="R63" i="8"/>
  <c r="R64" i="8"/>
  <c r="R65" i="8"/>
  <c r="R66" i="8"/>
  <c r="R68" i="8"/>
  <c r="R69" i="8"/>
  <c r="R70" i="8"/>
  <c r="S70" i="8" s="1"/>
  <c r="T70" i="8" s="1"/>
  <c r="R71" i="8"/>
  <c r="R72" i="8"/>
  <c r="R73" i="8"/>
  <c r="R74" i="8"/>
  <c r="R75" i="8"/>
  <c r="R76" i="8"/>
  <c r="R77" i="8"/>
  <c r="R78" i="8"/>
  <c r="R79" i="8"/>
  <c r="R80" i="8"/>
  <c r="R81" i="8"/>
  <c r="R83" i="8"/>
  <c r="R84" i="8"/>
  <c r="R85" i="8"/>
  <c r="R86" i="8"/>
  <c r="R87" i="8"/>
  <c r="R88" i="8"/>
  <c r="R89" i="8"/>
  <c r="R48" i="8"/>
  <c r="R49" i="8"/>
  <c r="R50" i="8"/>
  <c r="R45" i="8"/>
  <c r="R46" i="8"/>
  <c r="R2" i="8"/>
  <c r="S2" i="8" s="1"/>
  <c r="T2" i="8" s="1"/>
  <c r="R3" i="8"/>
  <c r="S3" i="8" s="1"/>
  <c r="T3" i="8" s="1"/>
  <c r="R5" i="8"/>
  <c r="R6" i="8"/>
  <c r="R7" i="8"/>
  <c r="R8" i="8"/>
  <c r="R9" i="8"/>
  <c r="R10" i="8"/>
  <c r="R11" i="8"/>
  <c r="S11" i="8" s="1"/>
  <c r="T11" i="8" s="1"/>
  <c r="R13" i="8"/>
  <c r="R14" i="8"/>
  <c r="R15" i="8"/>
  <c r="R16" i="8"/>
  <c r="R17" i="8"/>
  <c r="R18" i="8"/>
  <c r="S18" i="8" s="1"/>
  <c r="T18" i="8" s="1"/>
  <c r="R19" i="8"/>
  <c r="R21" i="8"/>
  <c r="R22" i="8"/>
  <c r="R23" i="8"/>
  <c r="R24" i="8"/>
  <c r="R25" i="8"/>
  <c r="R26" i="8"/>
  <c r="R27" i="8"/>
  <c r="R29" i="8"/>
  <c r="R30" i="8"/>
  <c r="R31" i="8"/>
  <c r="R32" i="8"/>
  <c r="R33" i="8"/>
  <c r="R34" i="8"/>
  <c r="R35" i="8"/>
  <c r="R37" i="8"/>
  <c r="R38" i="8"/>
  <c r="R39" i="8"/>
  <c r="R40" i="8"/>
  <c r="R41" i="8"/>
  <c r="R42" i="8"/>
  <c r="R43" i="8"/>
  <c r="O3" i="8"/>
  <c r="P3" i="8" s="1"/>
  <c r="O4" i="8"/>
  <c r="O5" i="8"/>
  <c r="O6" i="8"/>
  <c r="O7" i="8"/>
  <c r="O8" i="8"/>
  <c r="O9" i="8"/>
  <c r="P9" i="8" s="1"/>
  <c r="O10" i="8"/>
  <c r="P10" i="8" s="1"/>
  <c r="O11" i="8"/>
  <c r="P11" i="8" s="1"/>
  <c r="O12" i="8"/>
  <c r="O13" i="8"/>
  <c r="O14" i="8"/>
  <c r="O15" i="8"/>
  <c r="O16" i="8"/>
  <c r="O17" i="8"/>
  <c r="P17" i="8" s="1"/>
  <c r="O18" i="8"/>
  <c r="P18" i="8" s="1"/>
  <c r="O19" i="8"/>
  <c r="P19" i="8" s="1"/>
  <c r="O20" i="8"/>
  <c r="O21" i="8"/>
  <c r="O22" i="8"/>
  <c r="O23" i="8"/>
  <c r="O24" i="8"/>
  <c r="O25" i="8"/>
  <c r="P25" i="8" s="1"/>
  <c r="O26" i="8"/>
  <c r="P26" i="8" s="1"/>
  <c r="O27" i="8"/>
  <c r="P27" i="8" s="1"/>
  <c r="O28" i="8"/>
  <c r="O29" i="8"/>
  <c r="O30" i="8"/>
  <c r="O31" i="8"/>
  <c r="O32" i="8"/>
  <c r="O33" i="8"/>
  <c r="P33" i="8" s="1"/>
  <c r="O34" i="8"/>
  <c r="P34" i="8" s="1"/>
  <c r="O35" i="8"/>
  <c r="P35" i="8" s="1"/>
  <c r="O36" i="8"/>
  <c r="O37" i="8"/>
  <c r="O38" i="8"/>
  <c r="O39" i="8"/>
  <c r="O40" i="8"/>
  <c r="O41" i="8"/>
  <c r="P41" i="8" s="1"/>
  <c r="O42" i="8"/>
  <c r="P42" i="8" s="1"/>
  <c r="O43" i="8"/>
  <c r="P43" i="8" s="1"/>
  <c r="O44" i="8"/>
  <c r="O2" i="8"/>
  <c r="P2" i="8" s="1"/>
  <c r="O95" i="8"/>
  <c r="O96" i="8"/>
  <c r="O97" i="8"/>
  <c r="O98" i="8"/>
  <c r="O99" i="8"/>
  <c r="O100" i="8"/>
  <c r="O101" i="8"/>
  <c r="O91" i="8"/>
  <c r="P91" i="8" s="1"/>
  <c r="O92" i="8"/>
  <c r="O93" i="8"/>
  <c r="O51" i="8"/>
  <c r="O52" i="8"/>
  <c r="O53" i="8"/>
  <c r="O54" i="8"/>
  <c r="O55" i="8"/>
  <c r="O56" i="8"/>
  <c r="P56" i="8" s="1"/>
  <c r="O57" i="8"/>
  <c r="O58" i="8"/>
  <c r="O59" i="8"/>
  <c r="O60" i="8"/>
  <c r="O61" i="8"/>
  <c r="O62" i="8"/>
  <c r="O63" i="8"/>
  <c r="O64" i="8"/>
  <c r="P64" i="8" s="1"/>
  <c r="O65" i="8"/>
  <c r="O66" i="8"/>
  <c r="O67" i="8"/>
  <c r="O68" i="8"/>
  <c r="O69" i="8"/>
  <c r="O70" i="8"/>
  <c r="O71" i="8"/>
  <c r="O72" i="8"/>
  <c r="P72" i="8" s="1"/>
  <c r="O73" i="8"/>
  <c r="O74" i="8"/>
  <c r="O172" i="8"/>
  <c r="O75" i="8"/>
  <c r="O76" i="8"/>
  <c r="O77" i="8"/>
  <c r="O78" i="8"/>
  <c r="O79" i="8"/>
  <c r="P79" i="8" s="1"/>
  <c r="O80" i="8"/>
  <c r="O81" i="8"/>
  <c r="O82" i="8"/>
  <c r="O83" i="8"/>
  <c r="O84" i="8"/>
  <c r="O85" i="8"/>
  <c r="O86" i="8"/>
  <c r="O87" i="8"/>
  <c r="P87" i="8" s="1"/>
  <c r="O88" i="8"/>
  <c r="O89" i="8"/>
  <c r="O90" i="8"/>
  <c r="O47" i="8"/>
  <c r="O48" i="8"/>
  <c r="O49" i="8"/>
  <c r="O50" i="8"/>
  <c r="O45" i="8"/>
  <c r="P45" i="8" s="1"/>
  <c r="O46" i="8"/>
  <c r="O94" i="8"/>
  <c r="P94" i="8" s="1"/>
  <c r="O140" i="8"/>
  <c r="O141" i="8"/>
  <c r="O142" i="8"/>
  <c r="P142" i="8" s="1"/>
  <c r="O143" i="8"/>
  <c r="O144" i="8"/>
  <c r="O145" i="8"/>
  <c r="O146" i="8"/>
  <c r="P146" i="8" s="1"/>
  <c r="S146" i="8" s="1"/>
  <c r="T146" i="8" s="1"/>
  <c r="O147" i="8"/>
  <c r="P147" i="8" s="1"/>
  <c r="O148" i="8"/>
  <c r="O149" i="8"/>
  <c r="O150" i="8"/>
  <c r="P150" i="8" s="1"/>
  <c r="O119" i="8"/>
  <c r="O120" i="8"/>
  <c r="O121" i="8"/>
  <c r="O122" i="8"/>
  <c r="P122" i="8" s="1"/>
  <c r="S122" i="8" s="1"/>
  <c r="T122" i="8" s="1"/>
  <c r="O123" i="8"/>
  <c r="P123" i="8" s="1"/>
  <c r="O124" i="8"/>
  <c r="O125" i="8"/>
  <c r="O126" i="8"/>
  <c r="P126" i="8" s="1"/>
  <c r="O127" i="8"/>
  <c r="O128" i="8"/>
  <c r="O129" i="8"/>
  <c r="O130" i="8"/>
  <c r="P130" i="8" s="1"/>
  <c r="O131" i="8"/>
  <c r="P131" i="8" s="1"/>
  <c r="O132" i="8"/>
  <c r="O133" i="8"/>
  <c r="O134" i="8"/>
  <c r="P134" i="8" s="1"/>
  <c r="O135" i="8"/>
  <c r="O136" i="8"/>
  <c r="O137" i="8"/>
  <c r="O138" i="8"/>
  <c r="P138" i="8" s="1"/>
  <c r="S138" i="8" s="1"/>
  <c r="T138" i="8" s="1"/>
  <c r="O102" i="8"/>
  <c r="P102" i="8" s="1"/>
  <c r="O103" i="8"/>
  <c r="O104" i="8"/>
  <c r="O105" i="8"/>
  <c r="P105" i="8" s="1"/>
  <c r="O106" i="8"/>
  <c r="O107" i="8"/>
  <c r="O108" i="8"/>
  <c r="O109" i="8"/>
  <c r="P109" i="8" s="1"/>
  <c r="O110" i="8"/>
  <c r="P110" i="8" s="1"/>
  <c r="O111" i="8"/>
  <c r="O112" i="8"/>
  <c r="O113" i="8"/>
  <c r="P113" i="8" s="1"/>
  <c r="O114" i="8"/>
  <c r="O115" i="8"/>
  <c r="O116" i="8"/>
  <c r="O117" i="8"/>
  <c r="P117" i="8" s="1"/>
  <c r="O118" i="8"/>
  <c r="P118" i="8" s="1"/>
  <c r="O139" i="8"/>
  <c r="O182" i="8"/>
  <c r="O183" i="8"/>
  <c r="O184" i="8"/>
  <c r="P184" i="8" s="1"/>
  <c r="O185" i="8"/>
  <c r="P185" i="8" s="1"/>
  <c r="O186" i="8"/>
  <c r="O187" i="8"/>
  <c r="P187" i="8" s="1"/>
  <c r="S187" i="8" s="1"/>
  <c r="T187" i="8" s="1"/>
  <c r="O188" i="8"/>
  <c r="P188" i="8" s="1"/>
  <c r="O189" i="8"/>
  <c r="P189" i="8" s="1"/>
  <c r="O190" i="8"/>
  <c r="O191" i="8"/>
  <c r="O162" i="8"/>
  <c r="P162" i="8" s="1"/>
  <c r="O163" i="8"/>
  <c r="P163" i="8" s="1"/>
  <c r="S163" i="8" s="1"/>
  <c r="T163" i="8" s="1"/>
  <c r="O164" i="8"/>
  <c r="O165" i="8"/>
  <c r="P165" i="8" s="1"/>
  <c r="S165" i="8" s="1"/>
  <c r="T165" i="8" s="1"/>
  <c r="O166" i="8"/>
  <c r="P166" i="8" s="1"/>
  <c r="O167" i="8"/>
  <c r="P167" i="8" s="1"/>
  <c r="O168" i="8"/>
  <c r="O169" i="8"/>
  <c r="O170" i="8"/>
  <c r="P170" i="8" s="1"/>
  <c r="O171" i="8"/>
  <c r="P171" i="8" s="1"/>
  <c r="O173" i="8"/>
  <c r="O174" i="8"/>
  <c r="P174" i="8" s="1"/>
  <c r="S174" i="8" s="1"/>
  <c r="T174" i="8" s="1"/>
  <c r="O175" i="8"/>
  <c r="P175" i="8" s="1"/>
  <c r="O176" i="8"/>
  <c r="P176" i="8" s="1"/>
  <c r="O177" i="8"/>
  <c r="O178" i="8"/>
  <c r="O179" i="8"/>
  <c r="P179" i="8" s="1"/>
  <c r="O180" i="8"/>
  <c r="P180" i="8" s="1"/>
  <c r="O152" i="8"/>
  <c r="O153" i="8"/>
  <c r="P153" i="8" s="1"/>
  <c r="S153" i="8" s="1"/>
  <c r="T153" i="8" s="1"/>
  <c r="O154" i="8"/>
  <c r="P154" i="8" s="1"/>
  <c r="O155" i="8"/>
  <c r="P155" i="8" s="1"/>
  <c r="O156" i="8"/>
  <c r="O157" i="8"/>
  <c r="O158" i="8"/>
  <c r="P158" i="8" s="1"/>
  <c r="O159" i="8"/>
  <c r="P159" i="8" s="1"/>
  <c r="S159" i="8" s="1"/>
  <c r="T159" i="8" s="1"/>
  <c r="O160" i="8"/>
  <c r="O161" i="8"/>
  <c r="P161" i="8" s="1"/>
  <c r="O151" i="8"/>
  <c r="P151" i="8" s="1"/>
  <c r="O181" i="8"/>
  <c r="P181" i="8" s="1"/>
  <c r="O193" i="8"/>
  <c r="O194" i="8"/>
  <c r="O195" i="8"/>
  <c r="O196" i="8"/>
  <c r="O197" i="8"/>
  <c r="O198" i="8"/>
  <c r="P198" i="8" s="1"/>
  <c r="S198" i="8" s="1"/>
  <c r="T198" i="8" s="1"/>
  <c r="O199" i="8"/>
  <c r="O200" i="8"/>
  <c r="P200" i="8" s="1"/>
  <c r="O201" i="8"/>
  <c r="O202" i="8"/>
  <c r="O203" i="8"/>
  <c r="O204" i="8"/>
  <c r="O205" i="8"/>
  <c r="O206" i="8"/>
  <c r="P206" i="8" s="1"/>
  <c r="O207" i="8"/>
  <c r="O208" i="8"/>
  <c r="P208" i="8" s="1"/>
  <c r="O209" i="8"/>
  <c r="O210" i="8"/>
  <c r="O211" i="8"/>
  <c r="O212" i="8"/>
  <c r="O213" i="8"/>
  <c r="O214" i="8"/>
  <c r="P214" i="8" s="1"/>
  <c r="O215" i="8"/>
  <c r="O216" i="8"/>
  <c r="P216" i="8" s="1"/>
  <c r="O217" i="8"/>
  <c r="O218" i="8"/>
  <c r="O192" i="8"/>
  <c r="O219" i="8"/>
  <c r="P219" i="8" s="1"/>
  <c r="O234" i="8"/>
  <c r="O235" i="8"/>
  <c r="O236" i="8"/>
  <c r="O237" i="8"/>
  <c r="P237" i="8" s="1"/>
  <c r="O231" i="8"/>
  <c r="O232" i="8"/>
  <c r="O220" i="8"/>
  <c r="P220" i="8" s="1"/>
  <c r="O221" i="8"/>
  <c r="P221" i="8" s="1"/>
  <c r="O222" i="8"/>
  <c r="O223" i="8"/>
  <c r="O224" i="8"/>
  <c r="O225" i="8"/>
  <c r="P225" i="8" s="1"/>
  <c r="O226" i="8"/>
  <c r="O227" i="8"/>
  <c r="O228" i="8"/>
  <c r="P228" i="8" s="1"/>
  <c r="O229" i="8"/>
  <c r="P229" i="8" s="1"/>
  <c r="O230" i="8"/>
  <c r="O233" i="8"/>
  <c r="P234" i="8"/>
  <c r="S234" i="8" s="1"/>
  <c r="T234" i="8" s="1"/>
  <c r="P235" i="8"/>
  <c r="P236" i="8"/>
  <c r="P231" i="8"/>
  <c r="P232" i="8"/>
  <c r="P222" i="8"/>
  <c r="P223" i="8"/>
  <c r="P224" i="8"/>
  <c r="S224" i="8" s="1"/>
  <c r="T224" i="8" s="1"/>
  <c r="P226" i="8"/>
  <c r="P227" i="8"/>
  <c r="P230" i="8"/>
  <c r="P193" i="8"/>
  <c r="P194" i="8"/>
  <c r="P195" i="8"/>
  <c r="P196" i="8"/>
  <c r="P197" i="8"/>
  <c r="P199" i="8"/>
  <c r="P201" i="8"/>
  <c r="P202" i="8"/>
  <c r="P203" i="8"/>
  <c r="P204" i="8"/>
  <c r="P205" i="8"/>
  <c r="P207" i="8"/>
  <c r="P209" i="8"/>
  <c r="S209" i="8" s="1"/>
  <c r="T209" i="8" s="1"/>
  <c r="P210" i="8"/>
  <c r="S210" i="8" s="1"/>
  <c r="T210" i="8" s="1"/>
  <c r="P211" i="8"/>
  <c r="P212" i="8"/>
  <c r="P213" i="8"/>
  <c r="P215" i="8"/>
  <c r="P217" i="8"/>
  <c r="S217" i="8" s="1"/>
  <c r="T217" i="8" s="1"/>
  <c r="P218" i="8"/>
  <c r="P192" i="8"/>
  <c r="P182" i="8"/>
  <c r="P183" i="8"/>
  <c r="P186" i="8"/>
  <c r="P190" i="8"/>
  <c r="P191" i="8"/>
  <c r="P164" i="8"/>
  <c r="S164" i="8" s="1"/>
  <c r="T164" i="8" s="1"/>
  <c r="P168" i="8"/>
  <c r="P169" i="8"/>
  <c r="P173" i="8"/>
  <c r="P177" i="8"/>
  <c r="P178" i="8"/>
  <c r="P152" i="8"/>
  <c r="P156" i="8"/>
  <c r="P157" i="8"/>
  <c r="S157" i="8" s="1"/>
  <c r="T157" i="8" s="1"/>
  <c r="P160" i="8"/>
  <c r="P139" i="8"/>
  <c r="P140" i="8"/>
  <c r="P141" i="8"/>
  <c r="P143" i="8"/>
  <c r="P144" i="8"/>
  <c r="P145" i="8"/>
  <c r="P148" i="8"/>
  <c r="P149" i="8"/>
  <c r="P119" i="8"/>
  <c r="S119" i="8" s="1"/>
  <c r="T119" i="8" s="1"/>
  <c r="P120" i="8"/>
  <c r="P121" i="8"/>
  <c r="P124" i="8"/>
  <c r="P125" i="8"/>
  <c r="P127" i="8"/>
  <c r="P128" i="8"/>
  <c r="S128" i="8" s="1"/>
  <c r="T128" i="8" s="1"/>
  <c r="P129" i="8"/>
  <c r="P132" i="8"/>
  <c r="P133" i="8"/>
  <c r="P135" i="8"/>
  <c r="P136" i="8"/>
  <c r="P137" i="8"/>
  <c r="P103" i="8"/>
  <c r="P104" i="8"/>
  <c r="S104" i="8" s="1"/>
  <c r="T104" i="8" s="1"/>
  <c r="P106" i="8"/>
  <c r="P107" i="8"/>
  <c r="P108" i="8"/>
  <c r="P111" i="8"/>
  <c r="P112" i="8"/>
  <c r="P114" i="8"/>
  <c r="P115" i="8"/>
  <c r="P116" i="8"/>
  <c r="S116" i="8" s="1"/>
  <c r="T116" i="8" s="1"/>
  <c r="P95" i="8"/>
  <c r="P96" i="8"/>
  <c r="S96" i="8" s="1"/>
  <c r="T96" i="8" s="1"/>
  <c r="P97" i="8"/>
  <c r="P98" i="8"/>
  <c r="P99" i="8"/>
  <c r="P100" i="8"/>
  <c r="P101" i="8"/>
  <c r="P92" i="8"/>
  <c r="P93" i="8"/>
  <c r="P51" i="8"/>
  <c r="S51" i="8" s="1"/>
  <c r="T51" i="8" s="1"/>
  <c r="P52" i="8"/>
  <c r="P53" i="8"/>
  <c r="P54" i="8"/>
  <c r="P55" i="8"/>
  <c r="P57" i="8"/>
  <c r="P58" i="8"/>
  <c r="P59" i="8"/>
  <c r="P60" i="8"/>
  <c r="P61" i="8"/>
  <c r="P62" i="8"/>
  <c r="P63" i="8"/>
  <c r="P65" i="8"/>
  <c r="P66" i="8"/>
  <c r="P67" i="8"/>
  <c r="P68" i="8"/>
  <c r="P69" i="8"/>
  <c r="P70" i="8"/>
  <c r="P71" i="8"/>
  <c r="P73" i="8"/>
  <c r="P74" i="8"/>
  <c r="P172" i="8"/>
  <c r="P75" i="8"/>
  <c r="P76" i="8"/>
  <c r="P77" i="8"/>
  <c r="P78" i="8"/>
  <c r="P80" i="8"/>
  <c r="P81" i="8"/>
  <c r="P82" i="8"/>
  <c r="P83" i="8"/>
  <c r="P84" i="8"/>
  <c r="P85" i="8"/>
  <c r="P86" i="8"/>
  <c r="P88" i="8"/>
  <c r="P89" i="8"/>
  <c r="P90" i="8"/>
  <c r="P47" i="8"/>
  <c r="P48" i="8"/>
  <c r="P49" i="8"/>
  <c r="P50" i="8"/>
  <c r="P46" i="8"/>
  <c r="S46" i="8" s="1"/>
  <c r="T46" i="8" s="1"/>
  <c r="P4" i="8"/>
  <c r="S4" i="8" s="1"/>
  <c r="T4" i="8" s="1"/>
  <c r="P5" i="8"/>
  <c r="P6" i="8"/>
  <c r="P7" i="8"/>
  <c r="P8" i="8"/>
  <c r="P12" i="8"/>
  <c r="P13" i="8"/>
  <c r="P14" i="8"/>
  <c r="P15" i="8"/>
  <c r="P16" i="8"/>
  <c r="P20" i="8"/>
  <c r="P21" i="8"/>
  <c r="P22" i="8"/>
  <c r="P23" i="8"/>
  <c r="P24" i="8"/>
  <c r="P28" i="8"/>
  <c r="P29" i="8"/>
  <c r="P30" i="8"/>
  <c r="P31" i="8"/>
  <c r="P32" i="8"/>
  <c r="P36" i="8"/>
  <c r="P37" i="8"/>
  <c r="P38" i="8"/>
  <c r="P39" i="8"/>
  <c r="P40" i="8"/>
  <c r="P44" i="8"/>
  <c r="P233" i="8"/>
  <c r="M46" i="8"/>
  <c r="M2" i="8"/>
  <c r="M3" i="8"/>
  <c r="M4" i="8"/>
  <c r="M5" i="8"/>
  <c r="N5" i="8" s="1"/>
  <c r="S5" i="8" s="1"/>
  <c r="T5" i="8" s="1"/>
  <c r="M6" i="8"/>
  <c r="N6" i="8" s="1"/>
  <c r="S6" i="8" s="1"/>
  <c r="T6" i="8" s="1"/>
  <c r="M7" i="8"/>
  <c r="N7" i="8" s="1"/>
  <c r="M8" i="8"/>
  <c r="N8" i="8" s="1"/>
  <c r="S8" i="8" s="1"/>
  <c r="T8" i="8" s="1"/>
  <c r="M9" i="8"/>
  <c r="M10" i="8"/>
  <c r="M11" i="8"/>
  <c r="M12" i="8"/>
  <c r="M13" i="8"/>
  <c r="N13" i="8" s="1"/>
  <c r="S13" i="8" s="1"/>
  <c r="T13" i="8" s="1"/>
  <c r="M14" i="8"/>
  <c r="N14" i="8" s="1"/>
  <c r="M15" i="8"/>
  <c r="N15" i="8" s="1"/>
  <c r="M16" i="8"/>
  <c r="N16" i="8" s="1"/>
  <c r="S16" i="8" s="1"/>
  <c r="T16" i="8" s="1"/>
  <c r="M17" i="8"/>
  <c r="M18" i="8"/>
  <c r="M19" i="8"/>
  <c r="M20" i="8"/>
  <c r="M21" i="8"/>
  <c r="N21" i="8" s="1"/>
  <c r="S21" i="8" s="1"/>
  <c r="T21" i="8" s="1"/>
  <c r="M22" i="8"/>
  <c r="N22" i="8" s="1"/>
  <c r="M23" i="8"/>
  <c r="N23" i="8" s="1"/>
  <c r="S23" i="8" s="1"/>
  <c r="T23" i="8" s="1"/>
  <c r="M24" i="8"/>
  <c r="N24" i="8" s="1"/>
  <c r="M25" i="8"/>
  <c r="M26" i="8"/>
  <c r="M27" i="8"/>
  <c r="M28" i="8"/>
  <c r="M29" i="8"/>
  <c r="N29" i="8" s="1"/>
  <c r="M30" i="8"/>
  <c r="N30" i="8" s="1"/>
  <c r="S30" i="8" s="1"/>
  <c r="T30" i="8" s="1"/>
  <c r="M31" i="8"/>
  <c r="N31" i="8" s="1"/>
  <c r="M32" i="8"/>
  <c r="N32" i="8" s="1"/>
  <c r="S32" i="8" s="1"/>
  <c r="T32" i="8" s="1"/>
  <c r="M33" i="8"/>
  <c r="M34" i="8"/>
  <c r="M35" i="8"/>
  <c r="M36" i="8"/>
  <c r="M37" i="8"/>
  <c r="N37" i="8" s="1"/>
  <c r="S37" i="8" s="1"/>
  <c r="T37" i="8" s="1"/>
  <c r="M38" i="8"/>
  <c r="N38" i="8" s="1"/>
  <c r="S38" i="8" s="1"/>
  <c r="T38" i="8" s="1"/>
  <c r="M39" i="8"/>
  <c r="N39" i="8" s="1"/>
  <c r="S39" i="8" s="1"/>
  <c r="T39" i="8" s="1"/>
  <c r="M40" i="8"/>
  <c r="N40" i="8" s="1"/>
  <c r="S40" i="8" s="1"/>
  <c r="T40" i="8" s="1"/>
  <c r="M41" i="8"/>
  <c r="M42" i="8"/>
  <c r="M43" i="8"/>
  <c r="M44" i="8"/>
  <c r="M45" i="8"/>
  <c r="M92" i="8"/>
  <c r="M93" i="8"/>
  <c r="M51" i="8"/>
  <c r="N51" i="8" s="1"/>
  <c r="M52" i="8"/>
  <c r="M53" i="8"/>
  <c r="M54" i="8"/>
  <c r="M55" i="8"/>
  <c r="M56" i="8"/>
  <c r="N56" i="8" s="1"/>
  <c r="S56" i="8" s="1"/>
  <c r="T56" i="8" s="1"/>
  <c r="M57" i="8"/>
  <c r="M58" i="8"/>
  <c r="M59" i="8"/>
  <c r="M60" i="8"/>
  <c r="M61" i="8"/>
  <c r="M62" i="8"/>
  <c r="M63" i="8"/>
  <c r="M64" i="8"/>
  <c r="N64" i="8" s="1"/>
  <c r="S64" i="8" s="1"/>
  <c r="T64" i="8" s="1"/>
  <c r="M65" i="8"/>
  <c r="M66" i="8"/>
  <c r="M67" i="8"/>
  <c r="M68" i="8"/>
  <c r="M69" i="8"/>
  <c r="M70" i="8"/>
  <c r="M71" i="8"/>
  <c r="M72" i="8"/>
  <c r="N72" i="8" s="1"/>
  <c r="S72" i="8" s="1"/>
  <c r="T72" i="8" s="1"/>
  <c r="M73" i="8"/>
  <c r="M74" i="8"/>
  <c r="M172" i="8"/>
  <c r="M75" i="8"/>
  <c r="M76" i="8"/>
  <c r="M77" i="8"/>
  <c r="M78" i="8"/>
  <c r="M79" i="8"/>
  <c r="N79" i="8" s="1"/>
  <c r="S79" i="8" s="1"/>
  <c r="T79" i="8" s="1"/>
  <c r="M80" i="8"/>
  <c r="M81" i="8"/>
  <c r="M82" i="8"/>
  <c r="M83" i="8"/>
  <c r="M84" i="8"/>
  <c r="M85" i="8"/>
  <c r="M86" i="8"/>
  <c r="M87" i="8"/>
  <c r="N87" i="8" s="1"/>
  <c r="S87" i="8" s="1"/>
  <c r="T87" i="8" s="1"/>
  <c r="M88" i="8"/>
  <c r="M89" i="8"/>
  <c r="M90" i="8"/>
  <c r="M47" i="8"/>
  <c r="M48" i="8"/>
  <c r="M49" i="8"/>
  <c r="M50" i="8"/>
  <c r="M91" i="8"/>
  <c r="M120" i="8"/>
  <c r="M121" i="8"/>
  <c r="M122" i="8"/>
  <c r="M123" i="8"/>
  <c r="M124" i="8"/>
  <c r="M125" i="8"/>
  <c r="M126" i="8"/>
  <c r="N126" i="8" s="1"/>
  <c r="M127" i="8"/>
  <c r="N127" i="8" s="1"/>
  <c r="S127" i="8" s="1"/>
  <c r="T127" i="8" s="1"/>
  <c r="M128" i="8"/>
  <c r="M129" i="8"/>
  <c r="M130" i="8"/>
  <c r="M131" i="8"/>
  <c r="M132" i="8"/>
  <c r="M133" i="8"/>
  <c r="M134" i="8"/>
  <c r="N134" i="8" s="1"/>
  <c r="M135" i="8"/>
  <c r="N135" i="8" s="1"/>
  <c r="S135" i="8" s="1"/>
  <c r="T135" i="8" s="1"/>
  <c r="M136" i="8"/>
  <c r="M137" i="8"/>
  <c r="M138" i="8"/>
  <c r="M102" i="8"/>
  <c r="M103" i="8"/>
  <c r="M104" i="8"/>
  <c r="M105" i="8"/>
  <c r="N105" i="8" s="1"/>
  <c r="M106" i="8"/>
  <c r="N106" i="8" s="1"/>
  <c r="S106" i="8" s="1"/>
  <c r="T106" i="8" s="1"/>
  <c r="M107" i="8"/>
  <c r="M108" i="8"/>
  <c r="M109" i="8"/>
  <c r="M110" i="8"/>
  <c r="M111" i="8"/>
  <c r="M112" i="8"/>
  <c r="M113" i="8"/>
  <c r="N113" i="8" s="1"/>
  <c r="M114" i="8"/>
  <c r="N114" i="8" s="1"/>
  <c r="S114" i="8" s="1"/>
  <c r="T114" i="8" s="1"/>
  <c r="M115" i="8"/>
  <c r="M116" i="8"/>
  <c r="M117" i="8"/>
  <c r="M118" i="8"/>
  <c r="M94" i="8"/>
  <c r="M95" i="8"/>
  <c r="M96" i="8"/>
  <c r="N96" i="8" s="1"/>
  <c r="M97" i="8"/>
  <c r="N97" i="8" s="1"/>
  <c r="S97" i="8" s="1"/>
  <c r="T97" i="8" s="1"/>
  <c r="M98" i="8"/>
  <c r="M99" i="8"/>
  <c r="M100" i="8"/>
  <c r="M101" i="8"/>
  <c r="M119" i="8"/>
  <c r="M153" i="8"/>
  <c r="M154" i="8"/>
  <c r="M155" i="8"/>
  <c r="M156" i="8"/>
  <c r="M157" i="8"/>
  <c r="M158" i="8"/>
  <c r="M159" i="8"/>
  <c r="M160" i="8"/>
  <c r="N160" i="8" s="1"/>
  <c r="M161" i="8"/>
  <c r="M151" i="8"/>
  <c r="M139" i="8"/>
  <c r="M140" i="8"/>
  <c r="M141" i="8"/>
  <c r="M142" i="8"/>
  <c r="M143" i="8"/>
  <c r="M144" i="8"/>
  <c r="N144" i="8" s="1"/>
  <c r="M145" i="8"/>
  <c r="M146" i="8"/>
  <c r="M147" i="8"/>
  <c r="M148" i="8"/>
  <c r="M149" i="8"/>
  <c r="M150" i="8"/>
  <c r="M152" i="8"/>
  <c r="N152" i="8" s="1"/>
  <c r="M182" i="8"/>
  <c r="M183" i="8"/>
  <c r="M184" i="8"/>
  <c r="M185" i="8"/>
  <c r="M186" i="8"/>
  <c r="N186" i="8" s="1"/>
  <c r="S186" i="8" s="1"/>
  <c r="T186" i="8" s="1"/>
  <c r="M187" i="8"/>
  <c r="N187" i="8" s="1"/>
  <c r="M188" i="8"/>
  <c r="M189" i="8"/>
  <c r="N189" i="8" s="1"/>
  <c r="M190" i="8"/>
  <c r="M191" i="8"/>
  <c r="M162" i="8"/>
  <c r="M163" i="8"/>
  <c r="M164" i="8"/>
  <c r="M165" i="8"/>
  <c r="N165" i="8" s="1"/>
  <c r="M166" i="8"/>
  <c r="M167" i="8"/>
  <c r="N167" i="8" s="1"/>
  <c r="S167" i="8" s="1"/>
  <c r="T167" i="8" s="1"/>
  <c r="M168" i="8"/>
  <c r="M169" i="8"/>
  <c r="M170" i="8"/>
  <c r="M171" i="8"/>
  <c r="M173" i="8"/>
  <c r="M174" i="8"/>
  <c r="N174" i="8" s="1"/>
  <c r="M175" i="8"/>
  <c r="M176" i="8"/>
  <c r="N176" i="8" s="1"/>
  <c r="S176" i="8" s="1"/>
  <c r="T176" i="8" s="1"/>
  <c r="M177" i="8"/>
  <c r="M178" i="8"/>
  <c r="M179" i="8"/>
  <c r="M180" i="8"/>
  <c r="M181" i="8"/>
  <c r="M194" i="8"/>
  <c r="N194" i="8" s="1"/>
  <c r="M195" i="8"/>
  <c r="M196" i="8"/>
  <c r="M197" i="8"/>
  <c r="M198" i="8"/>
  <c r="N198" i="8" s="1"/>
  <c r="M199" i="8"/>
  <c r="N199" i="8" s="1"/>
  <c r="M200" i="8"/>
  <c r="M201" i="8"/>
  <c r="M202" i="8"/>
  <c r="N202" i="8" s="1"/>
  <c r="M203" i="8"/>
  <c r="M204" i="8"/>
  <c r="M205" i="8"/>
  <c r="M206" i="8"/>
  <c r="N206" i="8" s="1"/>
  <c r="S206" i="8" s="1"/>
  <c r="T206" i="8" s="1"/>
  <c r="M207" i="8"/>
  <c r="N207" i="8" s="1"/>
  <c r="M208" i="8"/>
  <c r="M209" i="8"/>
  <c r="M210" i="8"/>
  <c r="N210" i="8" s="1"/>
  <c r="M211" i="8"/>
  <c r="M212" i="8"/>
  <c r="M213" i="8"/>
  <c r="M214" i="8"/>
  <c r="N214" i="8" s="1"/>
  <c r="S214" i="8" s="1"/>
  <c r="T214" i="8" s="1"/>
  <c r="M215" i="8"/>
  <c r="N215" i="8" s="1"/>
  <c r="M216" i="8"/>
  <c r="M217" i="8"/>
  <c r="M218" i="8"/>
  <c r="N218" i="8" s="1"/>
  <c r="M192" i="8"/>
  <c r="M193" i="8"/>
  <c r="N193" i="8" s="1"/>
  <c r="M232" i="8"/>
  <c r="M220" i="8"/>
  <c r="M221" i="8"/>
  <c r="M222" i="8"/>
  <c r="N222" i="8" s="1"/>
  <c r="M223" i="8"/>
  <c r="N223" i="8" s="1"/>
  <c r="M224" i="8"/>
  <c r="M225" i="8"/>
  <c r="N225" i="8" s="1"/>
  <c r="M226" i="8"/>
  <c r="N226" i="8" s="1"/>
  <c r="M227" i="8"/>
  <c r="M228" i="8"/>
  <c r="M229" i="8"/>
  <c r="M230" i="8"/>
  <c r="N230" i="8" s="1"/>
  <c r="S230" i="8" s="1"/>
  <c r="T230" i="8" s="1"/>
  <c r="M219" i="8"/>
  <c r="N219" i="8" s="1"/>
  <c r="S219" i="8" s="1"/>
  <c r="T219" i="8" s="1"/>
  <c r="M231" i="8"/>
  <c r="M234" i="8"/>
  <c r="N234" i="8" s="1"/>
  <c r="M235" i="8"/>
  <c r="N235" i="8" s="1"/>
  <c r="M236" i="8"/>
  <c r="M237" i="8"/>
  <c r="N237" i="8" s="1"/>
  <c r="S237" i="8" s="1"/>
  <c r="T237" i="8" s="1"/>
  <c r="M233" i="8"/>
  <c r="N236" i="8"/>
  <c r="S236" i="8" s="1"/>
  <c r="T236" i="8" s="1"/>
  <c r="N231" i="8"/>
  <c r="S231" i="8" s="1"/>
  <c r="T231" i="8" s="1"/>
  <c r="N232" i="8"/>
  <c r="S232" i="8" s="1"/>
  <c r="T232" i="8" s="1"/>
  <c r="N220" i="8"/>
  <c r="N221" i="8"/>
  <c r="N224" i="8"/>
  <c r="N227" i="8"/>
  <c r="N228" i="8"/>
  <c r="S228" i="8" s="1"/>
  <c r="T228" i="8" s="1"/>
  <c r="N229" i="8"/>
  <c r="S229" i="8" s="1"/>
  <c r="T229" i="8" s="1"/>
  <c r="N195" i="8"/>
  <c r="S195" i="8" s="1"/>
  <c r="T195" i="8" s="1"/>
  <c r="N196" i="8"/>
  <c r="N197" i="8"/>
  <c r="S197" i="8" s="1"/>
  <c r="T197" i="8" s="1"/>
  <c r="N200" i="8"/>
  <c r="N201" i="8"/>
  <c r="N203" i="8"/>
  <c r="N204" i="8"/>
  <c r="S204" i="8" s="1"/>
  <c r="T204" i="8" s="1"/>
  <c r="N205" i="8"/>
  <c r="S205" i="8" s="1"/>
  <c r="T205" i="8" s="1"/>
  <c r="N208" i="8"/>
  <c r="S208" i="8" s="1"/>
  <c r="T208" i="8" s="1"/>
  <c r="N209" i="8"/>
  <c r="N211" i="8"/>
  <c r="N212" i="8"/>
  <c r="S212" i="8" s="1"/>
  <c r="T212" i="8" s="1"/>
  <c r="N213" i="8"/>
  <c r="S213" i="8" s="1"/>
  <c r="T213" i="8" s="1"/>
  <c r="N216" i="8"/>
  <c r="N217" i="8"/>
  <c r="N192" i="8"/>
  <c r="S192" i="8" s="1"/>
  <c r="T192" i="8" s="1"/>
  <c r="N181" i="8"/>
  <c r="S181" i="8" s="1"/>
  <c r="T181" i="8" s="1"/>
  <c r="N182" i="8"/>
  <c r="S182" i="8" s="1"/>
  <c r="T182" i="8" s="1"/>
  <c r="N183" i="8"/>
  <c r="N184" i="8"/>
  <c r="N185" i="8"/>
  <c r="N188" i="8"/>
  <c r="N190" i="8"/>
  <c r="S190" i="8" s="1"/>
  <c r="T190" i="8" s="1"/>
  <c r="N191" i="8"/>
  <c r="N162" i="8"/>
  <c r="S162" i="8" s="1"/>
  <c r="T162" i="8" s="1"/>
  <c r="N163" i="8"/>
  <c r="N164" i="8"/>
  <c r="N166" i="8"/>
  <c r="N168" i="8"/>
  <c r="N169" i="8"/>
  <c r="N170" i="8"/>
  <c r="N171" i="8"/>
  <c r="S171" i="8" s="1"/>
  <c r="T171" i="8" s="1"/>
  <c r="N173" i="8"/>
  <c r="S173" i="8" s="1"/>
  <c r="T173" i="8" s="1"/>
  <c r="N175" i="8"/>
  <c r="N177" i="8"/>
  <c r="S177" i="8" s="1"/>
  <c r="T177" i="8" s="1"/>
  <c r="N178" i="8"/>
  <c r="N179" i="8"/>
  <c r="N180" i="8"/>
  <c r="S180" i="8" s="1"/>
  <c r="T180" i="8" s="1"/>
  <c r="N153" i="8"/>
  <c r="N154" i="8"/>
  <c r="S154" i="8" s="1"/>
  <c r="T154" i="8" s="1"/>
  <c r="N155" i="8"/>
  <c r="S155" i="8" s="1"/>
  <c r="T155" i="8" s="1"/>
  <c r="N156" i="8"/>
  <c r="N157" i="8"/>
  <c r="N158" i="8"/>
  <c r="N159" i="8"/>
  <c r="N161" i="8"/>
  <c r="S161" i="8" s="1"/>
  <c r="T161" i="8" s="1"/>
  <c r="N151" i="8"/>
  <c r="N139" i="8"/>
  <c r="S139" i="8" s="1"/>
  <c r="T139" i="8" s="1"/>
  <c r="N140" i="8"/>
  <c r="N141" i="8"/>
  <c r="N142" i="8"/>
  <c r="N143" i="8"/>
  <c r="N145" i="8"/>
  <c r="N146" i="8"/>
  <c r="N147" i="8"/>
  <c r="N148" i="8"/>
  <c r="S148" i="8" s="1"/>
  <c r="T148" i="8" s="1"/>
  <c r="N149" i="8"/>
  <c r="S149" i="8" s="1"/>
  <c r="T149" i="8" s="1"/>
  <c r="N150" i="8"/>
  <c r="N119" i="8"/>
  <c r="N120" i="8"/>
  <c r="N121" i="8"/>
  <c r="N122" i="8"/>
  <c r="N123" i="8"/>
  <c r="S123" i="8" s="1"/>
  <c r="T123" i="8" s="1"/>
  <c r="N124" i="8"/>
  <c r="S124" i="8" s="1"/>
  <c r="T124" i="8" s="1"/>
  <c r="N125" i="8"/>
  <c r="S125" i="8" s="1"/>
  <c r="T125" i="8" s="1"/>
  <c r="N128" i="8"/>
  <c r="N129" i="8"/>
  <c r="N130" i="8"/>
  <c r="N131" i="8"/>
  <c r="S131" i="8" s="1"/>
  <c r="T131" i="8" s="1"/>
  <c r="N132" i="8"/>
  <c r="S132" i="8" s="1"/>
  <c r="T132" i="8" s="1"/>
  <c r="N133" i="8"/>
  <c r="N136" i="8"/>
  <c r="S136" i="8" s="1"/>
  <c r="T136" i="8" s="1"/>
  <c r="N137" i="8"/>
  <c r="N138" i="8"/>
  <c r="N102" i="8"/>
  <c r="N103" i="8"/>
  <c r="S103" i="8" s="1"/>
  <c r="T103" i="8" s="1"/>
  <c r="N104" i="8"/>
  <c r="N107" i="8"/>
  <c r="N108" i="8"/>
  <c r="N109" i="8"/>
  <c r="S109" i="8" s="1"/>
  <c r="T109" i="8" s="1"/>
  <c r="N110" i="8"/>
  <c r="S110" i="8" s="1"/>
  <c r="T110" i="8" s="1"/>
  <c r="N111" i="8"/>
  <c r="S111" i="8" s="1"/>
  <c r="T111" i="8" s="1"/>
  <c r="N112" i="8"/>
  <c r="N115" i="8"/>
  <c r="N116" i="8"/>
  <c r="N117" i="8"/>
  <c r="S117" i="8" s="1"/>
  <c r="T117" i="8" s="1"/>
  <c r="N118" i="8"/>
  <c r="N94" i="8"/>
  <c r="S94" i="8" s="1"/>
  <c r="T94" i="8" s="1"/>
  <c r="N95" i="8"/>
  <c r="S95" i="8" s="1"/>
  <c r="T95" i="8" s="1"/>
  <c r="N98" i="8"/>
  <c r="N99" i="8"/>
  <c r="N100" i="8"/>
  <c r="N101" i="8"/>
  <c r="N91" i="8"/>
  <c r="S91" i="8" s="1"/>
  <c r="T91" i="8" s="1"/>
  <c r="N92" i="8"/>
  <c r="N93" i="8"/>
  <c r="S93" i="8" s="1"/>
  <c r="T93" i="8" s="1"/>
  <c r="N52" i="8"/>
  <c r="N53" i="8"/>
  <c r="N54" i="8"/>
  <c r="N55" i="8"/>
  <c r="S55" i="8" s="1"/>
  <c r="T55" i="8" s="1"/>
  <c r="N57" i="8"/>
  <c r="N58" i="8"/>
  <c r="S58" i="8" s="1"/>
  <c r="T58" i="8" s="1"/>
  <c r="N59" i="8"/>
  <c r="N60" i="8"/>
  <c r="S60" i="8" s="1"/>
  <c r="T60" i="8" s="1"/>
  <c r="N61" i="8"/>
  <c r="S61" i="8" s="1"/>
  <c r="T61" i="8" s="1"/>
  <c r="N62" i="8"/>
  <c r="N63" i="8"/>
  <c r="S63" i="8" s="1"/>
  <c r="T63" i="8" s="1"/>
  <c r="N65" i="8"/>
  <c r="N66" i="8"/>
  <c r="N67" i="8"/>
  <c r="S67" i="8" s="1"/>
  <c r="T67" i="8" s="1"/>
  <c r="N68" i="8"/>
  <c r="N69" i="8"/>
  <c r="N70" i="8"/>
  <c r="N71" i="8"/>
  <c r="S71" i="8" s="1"/>
  <c r="T71" i="8" s="1"/>
  <c r="N73" i="8"/>
  <c r="N74" i="8"/>
  <c r="N172" i="8"/>
  <c r="N75" i="8"/>
  <c r="S75" i="8" s="1"/>
  <c r="T75" i="8" s="1"/>
  <c r="N76" i="8"/>
  <c r="N77" i="8"/>
  <c r="S77" i="8" s="1"/>
  <c r="T77" i="8" s="1"/>
  <c r="N78" i="8"/>
  <c r="S78" i="8" s="1"/>
  <c r="T78" i="8" s="1"/>
  <c r="N80" i="8"/>
  <c r="N81" i="8"/>
  <c r="N82" i="8"/>
  <c r="N83" i="8"/>
  <c r="N84" i="8"/>
  <c r="S84" i="8" s="1"/>
  <c r="T84" i="8" s="1"/>
  <c r="N85" i="8"/>
  <c r="N86" i="8"/>
  <c r="S86" i="8" s="1"/>
  <c r="T86" i="8" s="1"/>
  <c r="N88" i="8"/>
  <c r="S88" i="8" s="1"/>
  <c r="T88" i="8" s="1"/>
  <c r="N89" i="8"/>
  <c r="N90" i="8"/>
  <c r="N47" i="8"/>
  <c r="N48" i="8"/>
  <c r="N49" i="8"/>
  <c r="S49" i="8" s="1"/>
  <c r="T49" i="8" s="1"/>
  <c r="N50" i="8"/>
  <c r="N45" i="8"/>
  <c r="S45" i="8" s="1"/>
  <c r="T45" i="8" s="1"/>
  <c r="N46" i="8"/>
  <c r="N2" i="8"/>
  <c r="N3" i="8"/>
  <c r="N4" i="8"/>
  <c r="N9" i="8"/>
  <c r="N10" i="8"/>
  <c r="S10" i="8" s="1"/>
  <c r="T10" i="8" s="1"/>
  <c r="N11" i="8"/>
  <c r="N12" i="8"/>
  <c r="S12" i="8" s="1"/>
  <c r="T12" i="8" s="1"/>
  <c r="N17" i="8"/>
  <c r="N18" i="8"/>
  <c r="N19" i="8"/>
  <c r="N20" i="8"/>
  <c r="N25" i="8"/>
  <c r="N26" i="8"/>
  <c r="S26" i="8" s="1"/>
  <c r="T26" i="8" s="1"/>
  <c r="N27" i="8"/>
  <c r="N28" i="8"/>
  <c r="S28" i="8" s="1"/>
  <c r="T28" i="8" s="1"/>
  <c r="N33" i="8"/>
  <c r="S33" i="8" s="1"/>
  <c r="T33" i="8" s="1"/>
  <c r="N34" i="8"/>
  <c r="N35" i="8"/>
  <c r="S35" i="8" s="1"/>
  <c r="T35" i="8" s="1"/>
  <c r="N36" i="8"/>
  <c r="N41" i="8"/>
  <c r="N42" i="8"/>
  <c r="S42" i="8" s="1"/>
  <c r="T42" i="8" s="1"/>
  <c r="N43" i="8"/>
  <c r="N44" i="8"/>
  <c r="S44" i="8" s="1"/>
  <c r="T44" i="8" s="1"/>
  <c r="N233" i="8"/>
  <c r="S233" i="8" s="1"/>
  <c r="T233" i="8" s="1"/>
  <c r="S19" i="8"/>
  <c r="T19" i="8" s="1"/>
  <c r="S20" i="8"/>
  <c r="T20" i="8" s="1"/>
  <c r="S27" i="8"/>
  <c r="T27" i="8" s="1"/>
  <c r="S36" i="8"/>
  <c r="T36" i="8" s="1"/>
  <c r="S43" i="8"/>
  <c r="T43" i="8" s="1"/>
  <c r="S47" i="8"/>
  <c r="T47" i="8" s="1"/>
  <c r="S59" i="8"/>
  <c r="T59" i="8" s="1"/>
  <c r="S66" i="8"/>
  <c r="T66" i="8" s="1"/>
  <c r="S74" i="8"/>
  <c r="T74" i="8" s="1"/>
  <c r="S81" i="8"/>
  <c r="T81" i="8" s="1"/>
  <c r="S82" i="8"/>
  <c r="T82" i="8" s="1"/>
  <c r="S105" i="8"/>
  <c r="T105" i="8" s="1"/>
  <c r="S113" i="8"/>
  <c r="T113" i="8" s="1"/>
  <c r="S101" i="8"/>
  <c r="T101" i="8" s="1"/>
  <c r="S145" i="8"/>
  <c r="T145" i="8" s="1"/>
  <c r="S121" i="8"/>
  <c r="T121" i="8" s="1"/>
  <c r="S129" i="8"/>
  <c r="T129" i="8" s="1"/>
  <c r="S137" i="8"/>
  <c r="T137" i="8" s="1"/>
  <c r="S170" i="8"/>
  <c r="T170" i="8" s="1"/>
  <c r="S179" i="8"/>
  <c r="T179" i="8" s="1"/>
  <c r="S158" i="8"/>
  <c r="T158" i="8" s="1"/>
  <c r="S183" i="8"/>
  <c r="T183" i="8" s="1"/>
  <c r="S200" i="8"/>
  <c r="T200" i="8" s="1"/>
  <c r="S203" i="8"/>
  <c r="T203" i="8" s="1"/>
  <c r="S221" i="8"/>
  <c r="T221" i="8" s="1"/>
  <c r="S226" i="8"/>
  <c r="T226" i="8" s="1"/>
  <c r="S193" i="8"/>
  <c r="T193" i="8" s="1"/>
  <c r="S201" i="8"/>
  <c r="T201" i="8" s="1"/>
  <c r="S184" i="8"/>
  <c r="T184" i="8" s="1"/>
  <c r="S169" i="8"/>
  <c r="T169" i="8" s="1"/>
  <c r="S178" i="8"/>
  <c r="T178" i="8" s="1"/>
  <c r="S160" i="8"/>
  <c r="T160" i="8" s="1"/>
  <c r="S147" i="8"/>
  <c r="T147" i="8" s="1"/>
  <c r="S130" i="8"/>
  <c r="T130" i="8" s="1"/>
  <c r="S133" i="8"/>
  <c r="T133" i="8" s="1"/>
  <c r="S57" i="8"/>
  <c r="T57" i="8" s="1"/>
  <c r="S65" i="8"/>
  <c r="T65" i="8" s="1"/>
  <c r="S73" i="8"/>
  <c r="T73" i="8" s="1"/>
  <c r="S83" i="8"/>
  <c r="T83" i="8" s="1"/>
  <c r="S89" i="8"/>
  <c r="T89" i="8" s="1"/>
  <c r="S50" i="8"/>
  <c r="T50" i="8" s="1"/>
  <c r="S14" i="8"/>
  <c r="T14" i="8" s="1"/>
  <c r="S22" i="8"/>
  <c r="T22" i="8" s="1"/>
  <c r="S31" i="8"/>
  <c r="T31" i="8" s="1"/>
  <c r="S194" i="8"/>
  <c r="T194" i="8" s="1"/>
  <c r="S216" i="8"/>
  <c r="T216" i="8" s="1"/>
  <c r="S48" i="8"/>
  <c r="T48" i="8" s="1"/>
  <c r="S29" i="8"/>
  <c r="T29" i="8" s="1"/>
  <c r="S34" i="8"/>
  <c r="T34" i="8" s="1"/>
  <c r="S80" i="8"/>
  <c r="T80" i="8" s="1"/>
  <c r="S108" i="8"/>
  <c r="T108" i="8" s="1"/>
  <c r="S99" i="8"/>
  <c r="T99" i="8" s="1"/>
  <c r="S141" i="8"/>
  <c r="T141" i="8" s="1"/>
  <c r="S185" i="8"/>
  <c r="T185" i="8" s="1"/>
  <c r="S191" i="8"/>
  <c r="T191" i="8" s="1"/>
  <c r="S199" i="8"/>
  <c r="T199" i="8" s="1"/>
  <c r="S207" i="8"/>
  <c r="T207" i="8" s="1"/>
  <c r="S215" i="8"/>
  <c r="T215" i="8" s="1"/>
  <c r="S235" i="8"/>
  <c r="T235" i="8" s="1"/>
  <c r="S222" i="8"/>
  <c r="T222" i="8" s="1"/>
  <c r="S223" i="8"/>
  <c r="T223" i="8" s="1"/>
  <c r="S211" i="8"/>
  <c r="T211" i="8" s="1"/>
  <c r="S166" i="8"/>
  <c r="T166" i="8" s="1"/>
  <c r="S168" i="8"/>
  <c r="T168" i="8" s="1"/>
  <c r="S175" i="8"/>
  <c r="T175" i="8" s="1"/>
  <c r="S152" i="8"/>
  <c r="T152" i="8" s="1"/>
  <c r="S142" i="8"/>
  <c r="T142" i="8" s="1"/>
  <c r="S143" i="8"/>
  <c r="T143" i="8" s="1"/>
  <c r="S150" i="8"/>
  <c r="T150" i="8" s="1"/>
  <c r="S120" i="8"/>
  <c r="T120" i="8" s="1"/>
  <c r="S126" i="8"/>
  <c r="T126" i="8" s="1"/>
  <c r="S102" i="8"/>
  <c r="T102" i="8" s="1"/>
  <c r="S107" i="8"/>
  <c r="T107" i="8" s="1"/>
  <c r="S112" i="8"/>
  <c r="T112" i="8" s="1"/>
  <c r="S115" i="8"/>
  <c r="T115" i="8" s="1"/>
  <c r="S98" i="8"/>
  <c r="T98" i="8" s="1"/>
  <c r="S100" i="8"/>
  <c r="T100" i="8" s="1"/>
  <c r="S92" i="8"/>
  <c r="T92" i="8" s="1"/>
  <c r="S53" i="8"/>
  <c r="T53" i="8" s="1"/>
  <c r="S54" i="8"/>
  <c r="T54" i="8" s="1"/>
  <c r="S62" i="8"/>
  <c r="T62" i="8" s="1"/>
  <c r="S68" i="8"/>
  <c r="T68" i="8" s="1"/>
  <c r="S69" i="8"/>
  <c r="T69" i="8" s="1"/>
  <c r="S76" i="8"/>
  <c r="T76" i="8" s="1"/>
  <c r="S85" i="8"/>
  <c r="T85" i="8" s="1"/>
  <c r="S9" i="8"/>
  <c r="T9" i="8" s="1"/>
  <c r="S17" i="8"/>
  <c r="T17" i="8" s="1"/>
  <c r="S24" i="8"/>
  <c r="T24" i="8" s="1"/>
  <c r="S25" i="8"/>
  <c r="T25" i="8" s="1"/>
  <c r="S41" i="8"/>
  <c r="T41" i="8" s="1"/>
  <c r="S3" i="9"/>
  <c r="T3" i="9" s="1"/>
  <c r="Q3" i="9"/>
  <c r="Q4" i="9"/>
  <c r="Q5" i="9"/>
  <c r="R5" i="9" s="1"/>
  <c r="Q6" i="9"/>
  <c r="Q7" i="9"/>
  <c r="R7" i="9" s="1"/>
  <c r="Q8" i="9"/>
  <c r="R8" i="9" s="1"/>
  <c r="S8" i="9" s="1"/>
  <c r="T8" i="9" s="1"/>
  <c r="Q9" i="9"/>
  <c r="R9" i="9" s="1"/>
  <c r="Q10" i="9"/>
  <c r="R10" i="9" s="1"/>
  <c r="Q11" i="9"/>
  <c r="Q12" i="9"/>
  <c r="Q13" i="9"/>
  <c r="Q2" i="9"/>
  <c r="Q14" i="9"/>
  <c r="Q15" i="9"/>
  <c r="Q16" i="9"/>
  <c r="Q17" i="9"/>
  <c r="R17" i="9" s="1"/>
  <c r="Q19" i="9"/>
  <c r="R19" i="9" s="1"/>
  <c r="Q20" i="9"/>
  <c r="Q21" i="9"/>
  <c r="R21" i="9" s="1"/>
  <c r="Q22" i="9"/>
  <c r="Q23" i="9"/>
  <c r="R23" i="9" s="1"/>
  <c r="S23" i="9" s="1"/>
  <c r="T23" i="9" s="1"/>
  <c r="Q24" i="9"/>
  <c r="Q25" i="9"/>
  <c r="R25" i="9" s="1"/>
  <c r="Q26" i="9"/>
  <c r="R26" i="9" s="1"/>
  <c r="Q27" i="9"/>
  <c r="R27" i="9" s="1"/>
  <c r="Q28" i="9"/>
  <c r="Q29" i="9"/>
  <c r="R29" i="9" s="1"/>
  <c r="Q18" i="9"/>
  <c r="Q31" i="9"/>
  <c r="Q30" i="9"/>
  <c r="R30" i="9" s="1"/>
  <c r="S30" i="9" s="1"/>
  <c r="T30" i="9" s="1"/>
  <c r="Q32" i="9"/>
  <c r="R32" i="9" s="1"/>
  <c r="Q34" i="9"/>
  <c r="Q35" i="9"/>
  <c r="R35" i="9" s="1"/>
  <c r="Q36" i="9"/>
  <c r="Q37" i="9"/>
  <c r="Q38" i="9"/>
  <c r="Q39" i="9"/>
  <c r="Q33" i="9"/>
  <c r="Q40" i="9"/>
  <c r="Q42" i="9"/>
  <c r="Q43" i="9"/>
  <c r="Q41" i="9"/>
  <c r="Q44" i="9"/>
  <c r="R44" i="9" s="1"/>
  <c r="R41" i="9"/>
  <c r="R42" i="9"/>
  <c r="R43" i="9"/>
  <c r="S43" i="9" s="1"/>
  <c r="T43" i="9" s="1"/>
  <c r="R40" i="9"/>
  <c r="R33" i="9"/>
  <c r="R34" i="9"/>
  <c r="R36" i="9"/>
  <c r="R37" i="9"/>
  <c r="R38" i="9"/>
  <c r="R39" i="9"/>
  <c r="S39" i="9" s="1"/>
  <c r="T39" i="9" s="1"/>
  <c r="R31" i="9"/>
  <c r="S31" i="9" s="1"/>
  <c r="T31" i="9" s="1"/>
  <c r="R18" i="9"/>
  <c r="R20" i="9"/>
  <c r="R22" i="9"/>
  <c r="R24" i="9"/>
  <c r="R28" i="9"/>
  <c r="R15" i="9"/>
  <c r="R16" i="9"/>
  <c r="R14" i="9"/>
  <c r="R2" i="9"/>
  <c r="R3" i="9"/>
  <c r="R4" i="9"/>
  <c r="R6" i="9"/>
  <c r="R11" i="9"/>
  <c r="R12" i="9"/>
  <c r="R13" i="9"/>
  <c r="S13" i="9" s="1"/>
  <c r="T13" i="9" s="1"/>
  <c r="O3" i="9"/>
  <c r="O4" i="9"/>
  <c r="O5" i="9"/>
  <c r="O6" i="9"/>
  <c r="O7" i="9"/>
  <c r="O8" i="9"/>
  <c r="P8" i="9" s="1"/>
  <c r="O9" i="9"/>
  <c r="P9" i="9" s="1"/>
  <c r="O10" i="9"/>
  <c r="P10" i="9" s="1"/>
  <c r="O11" i="9"/>
  <c r="O12" i="9"/>
  <c r="O13" i="9"/>
  <c r="O2" i="9"/>
  <c r="O15" i="9"/>
  <c r="O16" i="9"/>
  <c r="O14" i="9"/>
  <c r="O17" i="9"/>
  <c r="O31" i="9"/>
  <c r="O18" i="9"/>
  <c r="O19" i="9"/>
  <c r="O20" i="9"/>
  <c r="O21" i="9"/>
  <c r="P21" i="9" s="1"/>
  <c r="O22" i="9"/>
  <c r="P22" i="9" s="1"/>
  <c r="O23" i="9"/>
  <c r="P23" i="9" s="1"/>
  <c r="O24" i="9"/>
  <c r="O25" i="9"/>
  <c r="O26" i="9"/>
  <c r="O27" i="9"/>
  <c r="O28" i="9"/>
  <c r="O29" i="9"/>
  <c r="P29" i="9" s="1"/>
  <c r="O30" i="9"/>
  <c r="P30" i="9" s="1"/>
  <c r="O32" i="9"/>
  <c r="O34" i="9"/>
  <c r="P34" i="9" s="1"/>
  <c r="O35" i="9"/>
  <c r="O36" i="9"/>
  <c r="O37" i="9"/>
  <c r="O38" i="9"/>
  <c r="O39" i="9"/>
  <c r="O33" i="9"/>
  <c r="O41" i="9"/>
  <c r="O42" i="9"/>
  <c r="O43" i="9"/>
  <c r="O40" i="9"/>
  <c r="P40" i="9" s="1"/>
  <c r="O44" i="9"/>
  <c r="P44" i="9" s="1"/>
  <c r="P41" i="9"/>
  <c r="P42" i="9"/>
  <c r="P43" i="9"/>
  <c r="P33" i="9"/>
  <c r="P35" i="9"/>
  <c r="P36" i="9"/>
  <c r="P37" i="9"/>
  <c r="P38" i="9"/>
  <c r="P39" i="9"/>
  <c r="P32" i="9"/>
  <c r="P31" i="9"/>
  <c r="P18" i="9"/>
  <c r="P19" i="9"/>
  <c r="P20" i="9"/>
  <c r="P24" i="9"/>
  <c r="P25" i="9"/>
  <c r="P26" i="9"/>
  <c r="P27" i="9"/>
  <c r="P28" i="9"/>
  <c r="P17" i="9"/>
  <c r="P15" i="9"/>
  <c r="P16" i="9"/>
  <c r="P14" i="9"/>
  <c r="P2" i="9"/>
  <c r="P3" i="9"/>
  <c r="P4" i="9"/>
  <c r="P5" i="9"/>
  <c r="P6" i="9"/>
  <c r="P7" i="9"/>
  <c r="P11" i="9"/>
  <c r="P12" i="9"/>
  <c r="P13" i="9"/>
  <c r="M45" i="9"/>
  <c r="M19" i="9"/>
  <c r="N19" i="9" s="1"/>
  <c r="S19" i="9" s="1"/>
  <c r="T19" i="9" s="1"/>
  <c r="M20" i="9"/>
  <c r="M21" i="9"/>
  <c r="M22" i="9"/>
  <c r="M23" i="9"/>
  <c r="M18" i="9"/>
  <c r="N18" i="9" s="1"/>
  <c r="S18" i="9" s="1"/>
  <c r="T18" i="9" s="1"/>
  <c r="M31" i="9"/>
  <c r="M30" i="9"/>
  <c r="M32" i="9"/>
  <c r="N32" i="9" s="1"/>
  <c r="M34" i="9"/>
  <c r="M35" i="9"/>
  <c r="M36" i="9"/>
  <c r="M37" i="9"/>
  <c r="M38" i="9"/>
  <c r="N38" i="9" s="1"/>
  <c r="M39" i="9"/>
  <c r="N39" i="9" s="1"/>
  <c r="M33" i="9"/>
  <c r="M42" i="9"/>
  <c r="N42" i="9" s="1"/>
  <c r="M43" i="9"/>
  <c r="N43" i="9" s="1"/>
  <c r="M40" i="9"/>
  <c r="N40" i="9" s="1"/>
  <c r="M41" i="9"/>
  <c r="N41" i="9" s="1"/>
  <c r="S41" i="9" s="1"/>
  <c r="T41" i="9" s="1"/>
  <c r="N33" i="9"/>
  <c r="S33" i="9" s="1"/>
  <c r="T33" i="9" s="1"/>
  <c r="N34" i="9"/>
  <c r="N35" i="9"/>
  <c r="N36" i="9"/>
  <c r="S36" i="9" s="1"/>
  <c r="T36" i="9" s="1"/>
  <c r="N37" i="9"/>
  <c r="N30" i="9"/>
  <c r="N31" i="9"/>
  <c r="N20" i="9"/>
  <c r="S20" i="9" s="1"/>
  <c r="T20" i="9" s="1"/>
  <c r="N21" i="9"/>
  <c r="S21" i="9" s="1"/>
  <c r="T21" i="9" s="1"/>
  <c r="N22" i="9"/>
  <c r="N23" i="9"/>
  <c r="M44" i="9"/>
  <c r="N44" i="9" s="1"/>
  <c r="M3" i="9"/>
  <c r="M4" i="9"/>
  <c r="M5" i="9"/>
  <c r="M6" i="9"/>
  <c r="M7" i="9"/>
  <c r="M8" i="9"/>
  <c r="N8" i="9" s="1"/>
  <c r="M9" i="9"/>
  <c r="N9" i="9" s="1"/>
  <c r="M10" i="9"/>
  <c r="N10" i="9" s="1"/>
  <c r="S10" i="9" s="1"/>
  <c r="T10" i="9" s="1"/>
  <c r="M11" i="9"/>
  <c r="M12" i="9"/>
  <c r="M13" i="9"/>
  <c r="M2" i="9"/>
  <c r="N2" i="9" s="1"/>
  <c r="S2" i="9" s="1"/>
  <c r="T2" i="9" s="1"/>
  <c r="M16" i="9"/>
  <c r="M14" i="9"/>
  <c r="N14" i="9" s="1"/>
  <c r="M15" i="9"/>
  <c r="N15" i="9" s="1"/>
  <c r="M25" i="9"/>
  <c r="N25" i="9" s="1"/>
  <c r="S25" i="9" s="1"/>
  <c r="T25" i="9" s="1"/>
  <c r="M26" i="9"/>
  <c r="N26" i="9" s="1"/>
  <c r="S26" i="9" s="1"/>
  <c r="T26" i="9" s="1"/>
  <c r="M27" i="9"/>
  <c r="N27" i="9" s="1"/>
  <c r="S27" i="9" s="1"/>
  <c r="T27" i="9" s="1"/>
  <c r="M28" i="9"/>
  <c r="M29" i="9"/>
  <c r="N29" i="9" s="1"/>
  <c r="S29" i="9" s="1"/>
  <c r="T29" i="9" s="1"/>
  <c r="M17" i="9"/>
  <c r="N17" i="9" s="1"/>
  <c r="S17" i="9" s="1"/>
  <c r="T17" i="9" s="1"/>
  <c r="M24" i="9"/>
  <c r="N28" i="9"/>
  <c r="N16" i="9"/>
  <c r="N3" i="9"/>
  <c r="N4" i="9"/>
  <c r="N5" i="9"/>
  <c r="N6" i="9"/>
  <c r="S6" i="9" s="1"/>
  <c r="T6" i="9" s="1"/>
  <c r="N7" i="9"/>
  <c r="S7" i="9" s="1"/>
  <c r="T7" i="9" s="1"/>
  <c r="N11" i="9"/>
  <c r="S11" i="9" s="1"/>
  <c r="T11" i="9" s="1"/>
  <c r="N12" i="9"/>
  <c r="N13" i="9"/>
  <c r="S22" i="9"/>
  <c r="T22" i="9" s="1"/>
  <c r="S14" i="9"/>
  <c r="T14" i="9" s="1"/>
  <c r="S4" i="9"/>
  <c r="T4" i="9" s="1"/>
  <c r="S9" i="9"/>
  <c r="T9" i="9" s="1"/>
  <c r="S40" i="9"/>
  <c r="T40" i="9" s="1"/>
  <c r="S34" i="9"/>
  <c r="T34" i="9" s="1"/>
  <c r="S35" i="9"/>
  <c r="T35" i="9" s="1"/>
  <c r="S37" i="9"/>
  <c r="T37" i="9" s="1"/>
  <c r="S44" i="9"/>
  <c r="T44" i="9" s="1"/>
  <c r="S42" i="9"/>
  <c r="T42" i="9" s="1"/>
  <c r="S38" i="9"/>
  <c r="T38" i="9" s="1"/>
  <c r="S32" i="9"/>
  <c r="T32" i="9" s="1"/>
  <c r="S28" i="9"/>
  <c r="T28" i="9" s="1"/>
  <c r="S15" i="9"/>
  <c r="T15" i="9" s="1"/>
  <c r="S16" i="9"/>
  <c r="T16" i="9" s="1"/>
  <c r="S5" i="9"/>
  <c r="T5" i="9" s="1"/>
  <c r="S12" i="9"/>
  <c r="T12" i="9" s="1"/>
  <c r="Q3" i="5"/>
  <c r="Q2" i="5"/>
  <c r="R2" i="5" s="1"/>
  <c r="Q4" i="5"/>
  <c r="Q5" i="5"/>
  <c r="R5" i="5" s="1"/>
  <c r="Q7" i="5"/>
  <c r="Q8" i="5"/>
  <c r="R8" i="5" s="1"/>
  <c r="Q9" i="5"/>
  <c r="Q10" i="5"/>
  <c r="Q6" i="5"/>
  <c r="Q11" i="5"/>
  <c r="R11" i="5" s="1"/>
  <c r="Q13" i="5"/>
  <c r="R13" i="5" s="1"/>
  <c r="S13" i="5" s="1"/>
  <c r="T13" i="5" s="1"/>
  <c r="Q14" i="5"/>
  <c r="Q12" i="5"/>
  <c r="R12" i="5" s="1"/>
  <c r="Q15" i="5"/>
  <c r="R15" i="5" s="1"/>
  <c r="Q16" i="5"/>
  <c r="R16" i="5" s="1"/>
  <c r="Q17" i="5"/>
  <c r="R17" i="5" s="1"/>
  <c r="Q19" i="5"/>
  <c r="Q18" i="5"/>
  <c r="R19" i="5"/>
  <c r="R14" i="5"/>
  <c r="R6" i="5"/>
  <c r="R7" i="5"/>
  <c r="R9" i="5"/>
  <c r="R10" i="5"/>
  <c r="R4" i="5"/>
  <c r="R3" i="5"/>
  <c r="R18" i="5"/>
  <c r="O3" i="5"/>
  <c r="P3" i="5" s="1"/>
  <c r="O2" i="5"/>
  <c r="P2" i="5" s="1"/>
  <c r="O4" i="5"/>
  <c r="O5" i="5"/>
  <c r="O7" i="5"/>
  <c r="O8" i="5"/>
  <c r="O9" i="5"/>
  <c r="O10" i="5"/>
  <c r="O6" i="5"/>
  <c r="O11" i="5"/>
  <c r="O13" i="5"/>
  <c r="P13" i="5" s="1"/>
  <c r="O14" i="5"/>
  <c r="P14" i="5" s="1"/>
  <c r="O12" i="5"/>
  <c r="O15" i="5"/>
  <c r="P15" i="5" s="1"/>
  <c r="O16" i="5"/>
  <c r="P16" i="5" s="1"/>
  <c r="O17" i="5"/>
  <c r="O19" i="5"/>
  <c r="O18" i="5"/>
  <c r="P19" i="5"/>
  <c r="P17" i="5"/>
  <c r="P12" i="5"/>
  <c r="P11" i="5"/>
  <c r="P6" i="5"/>
  <c r="P7" i="5"/>
  <c r="S7" i="5" s="1"/>
  <c r="T7" i="5" s="1"/>
  <c r="P8" i="5"/>
  <c r="P9" i="5"/>
  <c r="P10" i="5"/>
  <c r="P5" i="5"/>
  <c r="P4" i="5"/>
  <c r="P18" i="5"/>
  <c r="M3" i="5"/>
  <c r="M2" i="5"/>
  <c r="M4" i="5"/>
  <c r="M5" i="5"/>
  <c r="N5" i="5" s="1"/>
  <c r="M7" i="5"/>
  <c r="N7" i="5" s="1"/>
  <c r="M8" i="5"/>
  <c r="M9" i="5"/>
  <c r="M10" i="5"/>
  <c r="M6" i="5"/>
  <c r="N6" i="5" s="1"/>
  <c r="M11" i="5"/>
  <c r="N11" i="5" s="1"/>
  <c r="S11" i="5" s="1"/>
  <c r="T11" i="5" s="1"/>
  <c r="M13" i="5"/>
  <c r="M14" i="5"/>
  <c r="N14" i="5" s="1"/>
  <c r="M12" i="5"/>
  <c r="N12" i="5" s="1"/>
  <c r="S12" i="5" s="1"/>
  <c r="T12" i="5" s="1"/>
  <c r="M15" i="5"/>
  <c r="N15" i="5" s="1"/>
  <c r="M16" i="5"/>
  <c r="M17" i="5"/>
  <c r="N17" i="5" s="1"/>
  <c r="M19" i="5"/>
  <c r="N19" i="5"/>
  <c r="S19" i="5" s="1"/>
  <c r="T19" i="5" s="1"/>
  <c r="N16" i="5"/>
  <c r="N13" i="5"/>
  <c r="N8" i="5"/>
  <c r="N9" i="5"/>
  <c r="N10" i="5"/>
  <c r="N4" i="5"/>
  <c r="N2" i="5"/>
  <c r="N3" i="5"/>
  <c r="S3" i="5" s="1"/>
  <c r="T3" i="5" s="1"/>
  <c r="M18" i="5"/>
  <c r="N18" i="5" s="1"/>
  <c r="S4" i="5"/>
  <c r="T4" i="5" s="1"/>
  <c r="S8" i="5"/>
  <c r="T8" i="5" s="1"/>
  <c r="S9" i="5"/>
  <c r="T9" i="5" s="1"/>
  <c r="S17" i="5"/>
  <c r="T17" i="5" s="1"/>
  <c r="S18" i="5"/>
  <c r="T18" i="5" s="1"/>
  <c r="S16" i="5"/>
  <c r="T16" i="5" s="1"/>
  <c r="S15" i="5"/>
  <c r="T15" i="5" s="1"/>
  <c r="S14" i="5"/>
  <c r="T14" i="5" s="1"/>
  <c r="S6" i="5"/>
  <c r="T6" i="5" s="1"/>
  <c r="S10" i="5"/>
  <c r="T10" i="5" s="1"/>
  <c r="S5" i="5"/>
  <c r="T5" i="5" s="1"/>
  <c r="S2" i="5"/>
  <c r="T2" i="5" s="1"/>
  <c r="N24" i="9" l="1"/>
  <c r="S24" i="9" s="1"/>
  <c r="T24" i="9" s="1"/>
  <c r="G45" i="9"/>
  <c r="G49" i="6" l="1"/>
  <c r="G185" i="7"/>
  <c r="G238" i="8"/>
  <c r="G20" i="5"/>
  <c r="J13" i="9" l="1"/>
  <c r="J3" i="5"/>
  <c r="J2" i="5"/>
  <c r="J4" i="5"/>
  <c r="J5" i="5"/>
  <c r="J10" i="5"/>
  <c r="J9" i="5"/>
  <c r="J8" i="5"/>
  <c r="J7" i="5"/>
  <c r="J6" i="5"/>
  <c r="J11" i="5"/>
  <c r="J14" i="5"/>
  <c r="J13" i="5"/>
  <c r="J12" i="5"/>
  <c r="J15" i="5"/>
  <c r="J16" i="5"/>
  <c r="J17" i="5"/>
  <c r="J19" i="5"/>
  <c r="J18" i="5"/>
  <c r="J2" i="6"/>
  <c r="J4" i="6"/>
  <c r="J3" i="6"/>
  <c r="J5" i="6"/>
  <c r="J8" i="6"/>
  <c r="J7" i="6"/>
  <c r="J6" i="6"/>
  <c r="J9" i="6"/>
  <c r="J11" i="6"/>
  <c r="J10" i="6"/>
  <c r="J18" i="6"/>
  <c r="J17" i="6"/>
  <c r="J16" i="6"/>
  <c r="J15" i="6"/>
  <c r="J14" i="6"/>
  <c r="J13" i="6"/>
  <c r="J12" i="6"/>
  <c r="J29" i="6"/>
  <c r="J28" i="6"/>
  <c r="J27" i="6"/>
  <c r="J26" i="6"/>
  <c r="J25" i="6"/>
  <c r="J24" i="6"/>
  <c r="J23" i="6"/>
  <c r="J22" i="6"/>
  <c r="J21" i="6"/>
  <c r="J20" i="6"/>
  <c r="J19" i="6"/>
  <c r="J36" i="6"/>
  <c r="J35" i="6"/>
  <c r="J34" i="6"/>
  <c r="J33" i="6"/>
  <c r="J32" i="6"/>
  <c r="J31" i="6"/>
  <c r="J30" i="6"/>
  <c r="J48" i="6"/>
  <c r="J47" i="6"/>
  <c r="J46" i="6"/>
  <c r="J45" i="6"/>
  <c r="J44" i="6"/>
  <c r="J43" i="6"/>
  <c r="J42" i="6"/>
  <c r="J41" i="6"/>
  <c r="J40" i="6"/>
  <c r="J39" i="6"/>
  <c r="J38" i="6"/>
  <c r="J37" i="6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22" i="7"/>
  <c r="J21" i="7"/>
  <c r="J20" i="7"/>
  <c r="J19" i="7"/>
  <c r="J18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55" i="7"/>
  <c r="J54" i="7"/>
  <c r="J53" i="7"/>
  <c r="J52" i="7"/>
  <c r="J51" i="7"/>
  <c r="J59" i="7"/>
  <c r="M59" i="7" s="1"/>
  <c r="N59" i="7" s="1"/>
  <c r="S59" i="7" s="1"/>
  <c r="T59" i="7" s="1"/>
  <c r="J58" i="7"/>
  <c r="J57" i="7"/>
  <c r="J56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94" i="7"/>
  <c r="J93" i="7"/>
  <c r="J92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133" i="7"/>
  <c r="J132" i="7"/>
  <c r="J131" i="7"/>
  <c r="J130" i="7"/>
  <c r="J129" i="7"/>
  <c r="J128" i="7"/>
  <c r="J127" i="7"/>
  <c r="J126" i="7"/>
  <c r="J125" i="7"/>
  <c r="J124" i="7"/>
  <c r="J123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54" i="7"/>
  <c r="J153" i="7"/>
  <c r="J152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84" i="7"/>
  <c r="J183" i="7"/>
  <c r="J182" i="7"/>
  <c r="J181" i="7"/>
  <c r="J180" i="7"/>
  <c r="J179" i="7"/>
  <c r="J178" i="7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46" i="8"/>
  <c r="J45" i="8"/>
  <c r="J50" i="8"/>
  <c r="J49" i="8"/>
  <c r="J48" i="8"/>
  <c r="J47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93" i="8"/>
  <c r="J92" i="8"/>
  <c r="J91" i="8"/>
  <c r="J101" i="8"/>
  <c r="J100" i="8"/>
  <c r="J99" i="8"/>
  <c r="J98" i="8"/>
  <c r="J97" i="8"/>
  <c r="J96" i="8"/>
  <c r="J95" i="8"/>
  <c r="J94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51" i="8"/>
  <c r="K151" i="8" s="1"/>
  <c r="L151" i="8" s="1"/>
  <c r="S151" i="8" s="1"/>
  <c r="T151" i="8" s="1"/>
  <c r="J161" i="8"/>
  <c r="J160" i="8"/>
  <c r="J159" i="8"/>
  <c r="J158" i="8"/>
  <c r="J157" i="8"/>
  <c r="J156" i="8"/>
  <c r="J155" i="8"/>
  <c r="J154" i="8"/>
  <c r="J153" i="8"/>
  <c r="J152" i="8"/>
  <c r="J180" i="8"/>
  <c r="J179" i="8"/>
  <c r="J178" i="8"/>
  <c r="J177" i="8"/>
  <c r="J176" i="8"/>
  <c r="J175" i="8"/>
  <c r="J174" i="8"/>
  <c r="J173" i="8"/>
  <c r="J171" i="8"/>
  <c r="J170" i="8"/>
  <c r="J169" i="8"/>
  <c r="J168" i="8"/>
  <c r="J167" i="8"/>
  <c r="J166" i="8"/>
  <c r="J165" i="8"/>
  <c r="J164" i="8"/>
  <c r="J163" i="8"/>
  <c r="J162" i="8"/>
  <c r="J191" i="8"/>
  <c r="J190" i="8"/>
  <c r="J189" i="8"/>
  <c r="J188" i="8"/>
  <c r="J187" i="8"/>
  <c r="J186" i="8"/>
  <c r="J185" i="8"/>
  <c r="J184" i="8"/>
  <c r="J183" i="8"/>
  <c r="J182" i="8"/>
  <c r="J181" i="8"/>
  <c r="J192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219" i="8"/>
  <c r="J230" i="8"/>
  <c r="J229" i="8"/>
  <c r="J228" i="8"/>
  <c r="J227" i="8"/>
  <c r="J226" i="8"/>
  <c r="J225" i="8"/>
  <c r="J224" i="8"/>
  <c r="J223" i="8"/>
  <c r="J222" i="8"/>
  <c r="J221" i="8"/>
  <c r="J220" i="8"/>
  <c r="J232" i="8"/>
  <c r="J231" i="8"/>
  <c r="J237" i="8"/>
  <c r="J236" i="8"/>
  <c r="J235" i="8"/>
  <c r="J234" i="8"/>
  <c r="J233" i="8"/>
  <c r="J12" i="9"/>
  <c r="J11" i="9"/>
  <c r="J10" i="9"/>
  <c r="J9" i="9"/>
  <c r="J8" i="9"/>
  <c r="J7" i="9"/>
  <c r="J6" i="9"/>
  <c r="J5" i="9"/>
  <c r="J4" i="9"/>
  <c r="J3" i="9"/>
  <c r="J2" i="9"/>
  <c r="J14" i="9"/>
  <c r="J16" i="9"/>
  <c r="J15" i="9"/>
  <c r="J17" i="9"/>
  <c r="J29" i="9"/>
  <c r="J28" i="9"/>
  <c r="J27" i="9"/>
  <c r="J26" i="9"/>
  <c r="J25" i="9"/>
  <c r="J24" i="9"/>
  <c r="J23" i="9"/>
  <c r="J22" i="9"/>
  <c r="J21" i="9"/>
  <c r="J20" i="9"/>
  <c r="J19" i="9"/>
  <c r="J18" i="9"/>
  <c r="J31" i="9"/>
  <c r="J30" i="9"/>
  <c r="J32" i="9"/>
  <c r="J39" i="9"/>
  <c r="J38" i="9"/>
  <c r="J37" i="9"/>
  <c r="J36" i="9"/>
  <c r="J35" i="9"/>
  <c r="J34" i="9"/>
  <c r="J33" i="9"/>
  <c r="J40" i="9"/>
  <c r="J43" i="9"/>
  <c r="J42" i="9"/>
  <c r="J41" i="9"/>
  <c r="J44" i="9"/>
  <c r="S180" i="7" l="1"/>
  <c r="T180" i="7" s="1"/>
  <c r="K238" i="8"/>
  <c r="S178" i="7"/>
  <c r="T178" i="7" s="1"/>
  <c r="S179" i="7"/>
  <c r="T179" i="7" s="1"/>
  <c r="S181" i="7"/>
  <c r="T181" i="7" s="1"/>
  <c r="M56" i="7"/>
  <c r="N56" i="7" s="1"/>
  <c r="S56" i="7" s="1"/>
  <c r="T56" i="7" s="1"/>
  <c r="M57" i="7"/>
  <c r="N57" i="7" s="1"/>
  <c r="S57" i="7" s="1"/>
  <c r="T57" i="7" s="1"/>
  <c r="M58" i="7"/>
  <c r="N58" i="7" s="1"/>
  <c r="S58" i="7" s="1"/>
  <c r="T58" i="7" s="1"/>
  <c r="O23" i="7"/>
  <c r="P23" i="7" s="1"/>
  <c r="S23" i="7"/>
  <c r="T23" i="7" s="1"/>
  <c r="S12" i="6"/>
  <c r="T12" i="6" s="1"/>
  <c r="Q20" i="5"/>
  <c r="K49" i="6" l="1"/>
  <c r="M49" i="6"/>
  <c r="Q49" i="6"/>
  <c r="O49" i="6"/>
  <c r="Q185" i="7"/>
  <c r="O185" i="7"/>
  <c r="K185" i="7"/>
  <c r="M185" i="7"/>
  <c r="M238" i="8"/>
  <c r="O238" i="8"/>
  <c r="Q238" i="8"/>
  <c r="Q45" i="9"/>
  <c r="K45" i="9"/>
  <c r="O45" i="9"/>
  <c r="M20" i="5"/>
  <c r="K20" i="5"/>
  <c r="O20" i="5"/>
</calcChain>
</file>

<file path=xl/sharedStrings.xml><?xml version="1.0" encoding="utf-8"?>
<sst xmlns="http://schemas.openxmlformats.org/spreadsheetml/2006/main" count="3568" uniqueCount="2914">
  <si>
    <t>Facility Name</t>
  </si>
  <si>
    <t xml:space="preserve">Corporation </t>
  </si>
  <si>
    <t>Phone</t>
  </si>
  <si>
    <t xml:space="preserve">Contact </t>
  </si>
  <si>
    <t xml:space="preserve">Email </t>
  </si>
  <si>
    <t xml:space="preserve">Total Employees </t>
  </si>
  <si>
    <t>Address 1</t>
  </si>
  <si>
    <t>Address 2</t>
  </si>
  <si>
    <t xml:space="preserve">Allocation Percentages </t>
  </si>
  <si>
    <t>Face Shields</t>
  </si>
  <si>
    <t>Gowns</t>
  </si>
  <si>
    <t>N95s</t>
  </si>
  <si>
    <t xml:space="preserve">Surgical Masks </t>
  </si>
  <si>
    <t>Otterbein Franklin Seniorlife Comm Res &amp; Com Care</t>
  </si>
  <si>
    <t>Tel: (317)736-7185</t>
  </si>
  <si>
    <t>Sherri Hash</t>
  </si>
  <si>
    <t>Sherri.hash@otterbein.org</t>
  </si>
  <si>
    <t>1070 W Jefferson St</t>
  </si>
  <si>
    <t>Franklin, In 46131</t>
  </si>
  <si>
    <t>Swiss Village</t>
  </si>
  <si>
    <t>Tel: (260)589-3173</t>
  </si>
  <si>
    <t>Almaa Ahmectovic</t>
  </si>
  <si>
    <t>almaa@swissvillage.org</t>
  </si>
  <si>
    <t>1350 W Main St</t>
  </si>
  <si>
    <t>Berne, In 46711</t>
  </si>
  <si>
    <t>Peabody Retirement Community</t>
  </si>
  <si>
    <t>Tel: (260)982-8616</t>
  </si>
  <si>
    <t>Sarah Lopez</t>
  </si>
  <si>
    <t>Sarah.Lopez@peabodyrc.org</t>
  </si>
  <si>
    <t>400 W Seventh St</t>
  </si>
  <si>
    <t>North Manchester, In 46962</t>
  </si>
  <si>
    <t>Heritage Pointe</t>
  </si>
  <si>
    <t>Tel: (260)375-2201</t>
  </si>
  <si>
    <t>Brenda Johns</t>
  </si>
  <si>
    <t>bjohns@ummh.org</t>
  </si>
  <si>
    <t>801 N Huntington Ave</t>
  </si>
  <si>
    <t>Warren, In 46792</t>
  </si>
  <si>
    <t>Marquette</t>
  </si>
  <si>
    <t>Tel: (317)875-9700</t>
  </si>
  <si>
    <t>Jake Cox</t>
  </si>
  <si>
    <t>coxjake@marquetterc.org</t>
  </si>
  <si>
    <t>8140 Township Line Rd</t>
  </si>
  <si>
    <t>Indianapolis, In 46260</t>
  </si>
  <si>
    <t>Heritage House Of Greensburg</t>
  </si>
  <si>
    <t>Heritage House</t>
  </si>
  <si>
    <t>Tel: (812)663-7543</t>
  </si>
  <si>
    <t>LouAnn Blake</t>
  </si>
  <si>
    <t>lblake@heritagehousein.com</t>
  </si>
  <si>
    <t>410 Park Rd</t>
  </si>
  <si>
    <t>Greensburg, In 47240</t>
  </si>
  <si>
    <t>Indiana Masonic Home Health Center</t>
  </si>
  <si>
    <t>Cell 317-341-5241</t>
  </si>
  <si>
    <t>Bill Pierce</t>
  </si>
  <si>
    <t>bpierce@compasspark.com</t>
  </si>
  <si>
    <t>690 S. State Street</t>
  </si>
  <si>
    <t>Lutheran Life Villages</t>
  </si>
  <si>
    <t>Tel: (260)447-1591</t>
  </si>
  <si>
    <t>Shauna Shafer</t>
  </si>
  <si>
    <t>sshafer@lutheranlifevillages.org</t>
  </si>
  <si>
    <t>6701 S Anthony Blvd</t>
  </si>
  <si>
    <t>Fort Wayne, In 46816</t>
  </si>
  <si>
    <t>Hooverwood</t>
  </si>
  <si>
    <t>Tel: (317)251-2261</t>
  </si>
  <si>
    <t>Tonya Strong ADON</t>
  </si>
  <si>
    <t>tstrong@hooverwood.org</t>
  </si>
  <si>
    <t>7001 Hoover Rd</t>
  </si>
  <si>
    <t>St Anthony Home - Crown Point</t>
  </si>
  <si>
    <t>Majestic</t>
  </si>
  <si>
    <t>Cathy Wood</t>
  </si>
  <si>
    <t>administrator.sta@majesticcare.com</t>
  </si>
  <si>
    <t>203 Franciscan Dr</t>
  </si>
  <si>
    <t>Crown Point, IN 46307</t>
  </si>
  <si>
    <t>Signature Healthcare Of South Bend</t>
  </si>
  <si>
    <t>Signature</t>
  </si>
  <si>
    <t>Tel: (574)277-8710</t>
  </si>
  <si>
    <t>David Ashbaugh</t>
  </si>
  <si>
    <t>dashbaugh@signaturehealthcarellc.com</t>
  </si>
  <si>
    <t>52654 N Ironwood Rd</t>
  </si>
  <si>
    <t>South Bend, In 46635</t>
  </si>
  <si>
    <t>Greenwood Village South</t>
  </si>
  <si>
    <t>Tel: (317)859-4444/ 812-327-7206</t>
  </si>
  <si>
    <t>Pam Seegers</t>
  </si>
  <si>
    <t>pseegers@gvsnet.org</t>
  </si>
  <si>
    <t>295 Village Lane</t>
  </si>
  <si>
    <t>Greenwood, In 46143</t>
  </si>
  <si>
    <t>Healthwin</t>
  </si>
  <si>
    <t>Tel: (574)272-0100</t>
  </si>
  <si>
    <t>Jen Armendariz</t>
  </si>
  <si>
    <t>jarmendariz@healthwin.org</t>
  </si>
  <si>
    <t>20531 Darden Rd</t>
  </si>
  <si>
    <t>South Bend, In 46637</t>
  </si>
  <si>
    <t>Saint Anne Home</t>
  </si>
  <si>
    <t>Elaine Wilson</t>
  </si>
  <si>
    <t>elaine.wilson@sacfw.org</t>
  </si>
  <si>
    <t>1900 Randallia Dr</t>
  </si>
  <si>
    <t>Fort Wayne, In 46805</t>
  </si>
  <si>
    <t>Heritage Center</t>
  </si>
  <si>
    <t>Cell 812-893-9599</t>
  </si>
  <si>
    <t>Courtney Cashman</t>
  </si>
  <si>
    <t>ccashman@holidayhealthcare.com</t>
  </si>
  <si>
    <t>1201 W Buena Vista Rd</t>
  </si>
  <si>
    <t>Evansville, In 47710</t>
  </si>
  <si>
    <t>Healthcare Center At Wittenberg Village</t>
  </si>
  <si>
    <t>Goran Prentoski</t>
  </si>
  <si>
    <t>Goran.Prentoski@lulife.org</t>
  </si>
  <si>
    <t>1200 E Luther Dr</t>
  </si>
  <si>
    <t>American Village</t>
  </si>
  <si>
    <t>ASC</t>
  </si>
  <si>
    <t xml:space="preserve">Office (317) 253-6950 </t>
  </si>
  <si>
    <t>Sam Creel</t>
  </si>
  <si>
    <t>samuelcreel@asccare.com</t>
  </si>
  <si>
    <t>2026 East 54Th St</t>
  </si>
  <si>
    <t>Indianapolis, In 46220</t>
  </si>
  <si>
    <t>Munster Med Inn</t>
  </si>
  <si>
    <t>Frank</t>
  </si>
  <si>
    <t>administrator@munstermed-inn.com</t>
  </si>
  <si>
    <t>7935 Calumet Ave.</t>
  </si>
  <si>
    <t>Munster, IN 46321</t>
  </si>
  <si>
    <t>Email</t>
  </si>
  <si>
    <t>Allocation Percentage</t>
  </si>
  <si>
    <t>Surgical Masks</t>
  </si>
  <si>
    <t>Good Samaritan Home Health Center And Residential</t>
  </si>
  <si>
    <t>Tel: (812)476-4912</t>
  </si>
  <si>
    <t>Bert Papineau</t>
  </si>
  <si>
    <t>bpapineau@goodsamhome.org</t>
  </si>
  <si>
    <t>601 N Boeke Rd</t>
  </si>
  <si>
    <t>Evansville, In 47711</t>
  </si>
  <si>
    <t>Heritage Park</t>
  </si>
  <si>
    <t>Cell 260-704-1582</t>
  </si>
  <si>
    <t>Lisa Terry</t>
  </si>
  <si>
    <t>lisaterry@asccare.com</t>
  </si>
  <si>
    <t>2001 Hobson Rd</t>
  </si>
  <si>
    <t>Office 260-484-9557</t>
  </si>
  <si>
    <t>Timbercrest Church Of The Brethren Home</t>
  </si>
  <si>
    <t>Tel: (260)982-2118</t>
  </si>
  <si>
    <t>Sabine Thomas</t>
  </si>
  <si>
    <t>sthomas@timbercrest.org</t>
  </si>
  <si>
    <t>2201 East St</t>
  </si>
  <si>
    <t>Valparaiso Care &amp; Rehabilitation</t>
  </si>
  <si>
    <t>Tel: (219)464-4976</t>
  </si>
  <si>
    <t>Marnie Davisson</t>
  </si>
  <si>
    <t>marniedavisson@asccare.com</t>
  </si>
  <si>
    <t>606 Wall Street</t>
  </si>
  <si>
    <t>Valparaiso, In 46383</t>
  </si>
  <si>
    <t>Greenwood Healthcare Center</t>
  </si>
  <si>
    <t>CommuniCare</t>
  </si>
  <si>
    <t>Tel: (317)888-4948</t>
  </si>
  <si>
    <t>Steve Tanner</t>
  </si>
  <si>
    <t>StTanner@chs-corp.com</t>
  </si>
  <si>
    <t>377 Westridge Blvd</t>
  </si>
  <si>
    <t>Greenwood, In 46142</t>
  </si>
  <si>
    <t>Kingston Care Center Of Fort Wayne</t>
  </si>
  <si>
    <t>Kingston Care</t>
  </si>
  <si>
    <t>Tel: (260)489-2552/ 260-417-7942</t>
  </si>
  <si>
    <t xml:space="preserve">Cate Palace </t>
  </si>
  <si>
    <t>cpalace@kingstonhealthcare.com</t>
  </si>
  <si>
    <t>1010 W Washington Center Rd</t>
  </si>
  <si>
    <t>Fort Wayne, In 46825</t>
  </si>
  <si>
    <t>Sanctuary At Holy Cross</t>
  </si>
  <si>
    <t>Trinity</t>
  </si>
  <si>
    <t>Tel: (574)247-7500</t>
  </si>
  <si>
    <t>Jeff Billhimer</t>
  </si>
  <si>
    <t>billhimj@trinity-health.org</t>
  </si>
  <si>
    <t>17475 Dugdale Dr</t>
  </si>
  <si>
    <t>Friends Fellowship Community</t>
  </si>
  <si>
    <t>Cell 765-914-5160</t>
  </si>
  <si>
    <t>Chris Fields</t>
  </si>
  <si>
    <t>cfields@ffcinc.org</t>
  </si>
  <si>
    <t>2030 Chester Blvd</t>
  </si>
  <si>
    <t>Richmond, In 47374</t>
  </si>
  <si>
    <t>Office 765-962-6546</t>
  </si>
  <si>
    <t>Golden Years Homestead</t>
  </si>
  <si>
    <t>Cell 419-305-6739</t>
  </si>
  <si>
    <t>Steve Schaaf</t>
  </si>
  <si>
    <t>steve.schaaf@goldenyearshome.org</t>
  </si>
  <si>
    <t>3136 Goeglein Rd</t>
  </si>
  <si>
    <t>Fort Wayne, In 46815</t>
  </si>
  <si>
    <t xml:space="preserve">Office 260-748-6402 </t>
  </si>
  <si>
    <t>Westminster Village Muncie Inc</t>
  </si>
  <si>
    <t>Tel: (765)288-2155</t>
  </si>
  <si>
    <t>Jennifer Peterson</t>
  </si>
  <si>
    <t>jpeterson@wvmuncie.com</t>
  </si>
  <si>
    <t>5801 W Bethel Ave</t>
  </si>
  <si>
    <t>Muncie, In 47304</t>
  </si>
  <si>
    <t>Signature Healthcare Of Terre Haute</t>
  </si>
  <si>
    <t>Tel: (812)238-1555</t>
  </si>
  <si>
    <t>admin.terrehaute@signaturehealthcarellc.com</t>
  </si>
  <si>
    <t>3500 Maple Ave</t>
  </si>
  <si>
    <t>Terre Haute, In 47804</t>
  </si>
  <si>
    <t>Adams Woodcrest</t>
  </si>
  <si>
    <t>Tel: (260)724-3311</t>
  </si>
  <si>
    <t>Craig Prokupek</t>
  </si>
  <si>
    <t>craig.prokupek@adamshealthnetwork.org</t>
  </si>
  <si>
    <t>1300 Mercer Ave</t>
  </si>
  <si>
    <t>Decatur, In 46733</t>
  </si>
  <si>
    <t>Lutheran Life Villages At Pine Valley</t>
  </si>
  <si>
    <t>Lutheran Life</t>
  </si>
  <si>
    <t>(260) 469-0600</t>
  </si>
  <si>
    <t>Ashley Douglas</t>
  </si>
  <si>
    <t>adouglas@lutheranlifevillages.org</t>
  </si>
  <si>
    <t>9802 Coldwater Road</t>
  </si>
  <si>
    <t>Hoosier Village</t>
  </si>
  <si>
    <t>BHI</t>
  </si>
  <si>
    <t>Tel: (317)873-3349</t>
  </si>
  <si>
    <t>Mindy Kantz</t>
  </si>
  <si>
    <t>mkantz@hoosiervillage.com</t>
  </si>
  <si>
    <t>9875 Cherryleaf Dr</t>
  </si>
  <si>
    <t>Indianapolis, In 46268</t>
  </si>
  <si>
    <t>Miller'S Merry Manor (Tipton)</t>
  </si>
  <si>
    <t>Millers</t>
  </si>
  <si>
    <t>Tel: (765)675-8791</t>
  </si>
  <si>
    <t>Stacy Burris</t>
  </si>
  <si>
    <t>don015@millershealthsystems.com</t>
  </si>
  <si>
    <t>300 Fairgrounds Rd</t>
  </si>
  <si>
    <t>Tipton, In 46072</t>
  </si>
  <si>
    <t>Wesley Manor Health Center</t>
  </si>
  <si>
    <t>Tel: (765)659-1811</t>
  </si>
  <si>
    <t>Genny Cromer</t>
  </si>
  <si>
    <t>gcromer@wesleymanor.org</t>
  </si>
  <si>
    <t>1555 N Main St</t>
  </si>
  <si>
    <t>Frankfort, In 46041</t>
  </si>
  <si>
    <t>Willow Manor</t>
  </si>
  <si>
    <t>Chosen</t>
  </si>
  <si>
    <t>Tel: (812)882-1783</t>
  </si>
  <si>
    <t>Eric Ahlbrand</t>
  </si>
  <si>
    <t>e.ahlbrand@chosenhc.com</t>
  </si>
  <si>
    <t>3801 Old Bruceville Road, Box 136</t>
  </si>
  <si>
    <t>Vincennes, In 47591</t>
  </si>
  <si>
    <t>Left voicemail 10:25 AM 10/22/20</t>
  </si>
  <si>
    <t>Eagle Creek Healthcare Center</t>
  </si>
  <si>
    <t>Tel: (317)347-9051</t>
  </si>
  <si>
    <t>Erika Hamilton</t>
  </si>
  <si>
    <t>erhamilton@chs-corp.com</t>
  </si>
  <si>
    <t>4102 Shore Dr</t>
  </si>
  <si>
    <t>Indianapolis, In 46254</t>
  </si>
  <si>
    <t>Indian Creek Healthcare Center</t>
  </si>
  <si>
    <t>Tel: (812)738-8127</t>
  </si>
  <si>
    <t>Samantha Lawson</t>
  </si>
  <si>
    <t>salawson@chs-corp.com</t>
  </si>
  <si>
    <t>240 Beechmont Dr</t>
  </si>
  <si>
    <t>Corydon, In 47112</t>
  </si>
  <si>
    <t>Symphony Of Dyer Llc</t>
  </si>
  <si>
    <t>Symphony</t>
  </si>
  <si>
    <t>Tel: (219)515-4700</t>
  </si>
  <si>
    <t>Janet Breed</t>
  </si>
  <si>
    <t>jbreed@symphonypan.com</t>
  </si>
  <si>
    <t>1532 Calumet Avenue</t>
  </si>
  <si>
    <t>Dyer, In 46311</t>
  </si>
  <si>
    <t>Creekside Health And Rehabilitation Center</t>
  </si>
  <si>
    <t>TLC</t>
  </si>
  <si>
    <t>Tel: (317)920-7888</t>
  </si>
  <si>
    <t>Kyra Cook</t>
  </si>
  <si>
    <t>hfa.creekside@tlcmgmt.com</t>
  </si>
  <si>
    <t>3114 East 46Th Street</t>
  </si>
  <si>
    <t>Indianapolis, In 46205</t>
  </si>
  <si>
    <t>Ashton Creek Health and Rehab</t>
  </si>
  <si>
    <t>Molly Linder</t>
  </si>
  <si>
    <t>hfa.ashton@tlcmgmt.com</t>
  </si>
  <si>
    <t>4111 Park Place Drive</t>
  </si>
  <si>
    <t>Fort Wayne, IN 46845</t>
  </si>
  <si>
    <t>Bluffton Regional Medical Center Care Center</t>
  </si>
  <si>
    <t>Tel: (260)824-3210</t>
  </si>
  <si>
    <t>Julie Thompson</t>
  </si>
  <si>
    <t>julie.thompson@blufftonregional.com</t>
  </si>
  <si>
    <t>303 S Main St</t>
  </si>
  <si>
    <t>Bluffton, In 46714</t>
  </si>
  <si>
    <t>Left voicemail 10:50 AM 10/22/20</t>
  </si>
  <si>
    <t>Glenburn Home</t>
  </si>
  <si>
    <t>Cell 812-798-1925</t>
  </si>
  <si>
    <t>DeLisa McCloud, IP</t>
  </si>
  <si>
    <t>dmccloud@glenburn.com</t>
  </si>
  <si>
    <t>618 W Glenburn Road</t>
  </si>
  <si>
    <t>Linton, In 47441</t>
  </si>
  <si>
    <t>Office 812-847-2221</t>
  </si>
  <si>
    <t>Grace Village Health Care Facility</t>
  </si>
  <si>
    <t>Tel: (574)372-6100</t>
  </si>
  <si>
    <t>Kevin McKeever</t>
  </si>
  <si>
    <t>kevin@gracevillage.org</t>
  </si>
  <si>
    <t>337 Grace Village Dr</t>
  </si>
  <si>
    <t>Winona Lake, In 46590</t>
  </si>
  <si>
    <t>Westminster Village Health And Rehab</t>
  </si>
  <si>
    <t>Tel: (812)282-5911</t>
  </si>
  <si>
    <t>Sharon Peyton</t>
  </si>
  <si>
    <t>sharon.peyton@rhf.org</t>
  </si>
  <si>
    <t>2210 Greentree N</t>
  </si>
  <si>
    <t>Clarksville, In 47129</t>
  </si>
  <si>
    <t>Westminster Village - West Lafayette</t>
  </si>
  <si>
    <t>Tel: (765)463-7546</t>
  </si>
  <si>
    <t>Greg Steele</t>
  </si>
  <si>
    <t>gsteele@wvwl.org</t>
  </si>
  <si>
    <t>2741 N Salisbury St</t>
  </si>
  <si>
    <t>West Lafayette, In 47906</t>
  </si>
  <si>
    <t>Trailpoint Village</t>
  </si>
  <si>
    <t>Cell 801-403-7917</t>
  </si>
  <si>
    <t>Kevin Clem</t>
  </si>
  <si>
    <t>kevinclem@asccare.com</t>
  </si>
  <si>
    <t>1950 Ridgedale Rd</t>
  </si>
  <si>
    <t>South Bend, In 46614</t>
  </si>
  <si>
    <t>Tel: (574)291-6722</t>
  </si>
  <si>
    <t>Holy Cross Village At Notre Dame Inc</t>
  </si>
  <si>
    <t>Linda Lewis</t>
  </si>
  <si>
    <t>llewis@holycrossvillage.com</t>
  </si>
  <si>
    <t>54515 State Road 933 North</t>
  </si>
  <si>
    <t>Notre Dame, In 46556</t>
  </si>
  <si>
    <t>Tel: (574)287-1838</t>
  </si>
  <si>
    <t>Indiana Veterans Home</t>
  </si>
  <si>
    <t>Tel: (765)463-1502</t>
  </si>
  <si>
    <t>Joy Grow</t>
  </si>
  <si>
    <t>JGrow1@IVH.IN.gov</t>
  </si>
  <si>
    <t>3851 N River Rd</t>
  </si>
  <si>
    <t>Hamilton Trace Of Fishers</t>
  </si>
  <si>
    <t>Cardon</t>
  </si>
  <si>
    <t>Shane McFall</t>
  </si>
  <si>
    <t>smcfall@cardon.us</t>
  </si>
  <si>
    <t>11851 Cumberland Rd</t>
  </si>
  <si>
    <t>Fishers, IN 46037</t>
  </si>
  <si>
    <t>Brownsburg Meadows</t>
  </si>
  <si>
    <t>Tel: (317)852-8585</t>
  </si>
  <si>
    <t>Jocelyn Ramsey</t>
  </si>
  <si>
    <t>JocelynRamsey@ASCCare.com</t>
  </si>
  <si>
    <t>2 E Tilden</t>
  </si>
  <si>
    <t>Brownsburg, In 46112</t>
  </si>
  <si>
    <t>Coventry Meadows</t>
  </si>
  <si>
    <t>Tel: (260)432-4848</t>
  </si>
  <si>
    <t>Kelly Hardy</t>
  </si>
  <si>
    <t>kellyhardy@asccare.com</t>
  </si>
  <si>
    <t>7843 W Jefferson Blvd</t>
  </si>
  <si>
    <t>Fort Wayne, In 46804</t>
  </si>
  <si>
    <t>Meadow Lakes</t>
  </si>
  <si>
    <t>Rena Harmon</t>
  </si>
  <si>
    <t>62IP@asccare.com</t>
  </si>
  <si>
    <t>200 Meadow Lake Dr</t>
  </si>
  <si>
    <t>Mooresville, In 46158</t>
  </si>
  <si>
    <t>Great Lakes Healthcare Center</t>
  </si>
  <si>
    <t>Tel: (219)322-3555</t>
  </si>
  <si>
    <t>Nathan Wolf</t>
  </si>
  <si>
    <t>nwolf@chs-corp.com</t>
  </si>
  <si>
    <t>2300 Great Lakes Dr</t>
  </si>
  <si>
    <t>Mulberry Health &amp; Rehabilitation Center</t>
  </si>
  <si>
    <t>Tel: (765)296-2911</t>
  </si>
  <si>
    <t>Mark Wolfschlag</t>
  </si>
  <si>
    <t>markwolfschlag@mulberryhealth.com</t>
  </si>
  <si>
    <t>502 W Jackson St</t>
  </si>
  <si>
    <t>Mulberry, In 46058</t>
  </si>
  <si>
    <t>Wesleyan Health Care Center</t>
  </si>
  <si>
    <t>Tel: (765)674-3371</t>
  </si>
  <si>
    <t>Debra Smith</t>
  </si>
  <si>
    <t>don.wesleyan@tlcmgmt.com</t>
  </si>
  <si>
    <t>729 West 35Th St</t>
  </si>
  <si>
    <t>Marion, In 46953</t>
  </si>
  <si>
    <t>Copper Trace Health &amp; Living Community</t>
  </si>
  <si>
    <t>CarDon</t>
  </si>
  <si>
    <t>Nancy Pollock</t>
  </si>
  <si>
    <t>coppertrace-administrator@cardon.us</t>
  </si>
  <si>
    <t>1250 W 146Th Street</t>
  </si>
  <si>
    <t>Westfield, IN 46074</t>
  </si>
  <si>
    <t>Cumberland Trace Health &amp; Living Community</t>
  </si>
  <si>
    <t>Nicki Osborne</t>
  </si>
  <si>
    <t>cumberlandtrace-don@cardon.us</t>
  </si>
  <si>
    <t>1925 Reeves Road</t>
  </si>
  <si>
    <t>Plainfield, IN 46168</t>
  </si>
  <si>
    <t>Hamilton Pointe Health And Rehab</t>
  </si>
  <si>
    <t>Shawn Cates</t>
  </si>
  <si>
    <t>hfa.hamilton@tlcmgmt.com</t>
  </si>
  <si>
    <t>3800 Eli Place</t>
  </si>
  <si>
    <t>Newburgh, IN 47630</t>
  </si>
  <si>
    <t>Crown Point Christian Village</t>
  </si>
  <si>
    <t>Tel: (219)662-0642</t>
  </si>
  <si>
    <t>Nicole Prom</t>
  </si>
  <si>
    <t>nprom@chliving.org</t>
  </si>
  <si>
    <t>6685 East 117Th Avenue</t>
  </si>
  <si>
    <t>Manor Care Health Services Summer Trace</t>
  </si>
  <si>
    <t>Tel: (317)848-2448</t>
  </si>
  <si>
    <t>Jim Schwartz</t>
  </si>
  <si>
    <t>james.schwartz@hcr-manorcare.com</t>
  </si>
  <si>
    <t>12999 N Pennsylvania St</t>
  </si>
  <si>
    <t>Carmel, In 46032</t>
  </si>
  <si>
    <t>Barrington Of Carmel</t>
  </si>
  <si>
    <t>Tel: (317)810-1800</t>
  </si>
  <si>
    <t>Kara Owen</t>
  </si>
  <si>
    <t>kowen@thebarringtonofcarmel.com</t>
  </si>
  <si>
    <t>1335 S Guilford Road</t>
  </si>
  <si>
    <t>Hamilton Grove</t>
  </si>
  <si>
    <t>Tel: (574)654-2200</t>
  </si>
  <si>
    <t>Carlos Romero</t>
  </si>
  <si>
    <t>carlos.romero@hamiltoncomm.org</t>
  </si>
  <si>
    <t>31869 Chicago Trail</t>
  </si>
  <si>
    <t>New Carlisle, In 46552</t>
  </si>
  <si>
    <t>Saint Anthony Rehab And Nursing Center</t>
  </si>
  <si>
    <t>don@sahc.net</t>
  </si>
  <si>
    <t>1205 N 14Th St</t>
  </si>
  <si>
    <t>Lafayette, In 47904</t>
  </si>
  <si>
    <t>Westminster Village Health &amp; Rehab</t>
  </si>
  <si>
    <t>Tel: (812)232-7533</t>
  </si>
  <si>
    <t>Tyler Eason</t>
  </si>
  <si>
    <t>teason@westminstervillagein.com</t>
  </si>
  <si>
    <t>1120 E Davis Dr</t>
  </si>
  <si>
    <t>Terre Haute, In 47802</t>
  </si>
  <si>
    <t>Westminster Village North</t>
  </si>
  <si>
    <t>Tel: (317)823-6841</t>
  </si>
  <si>
    <t>Shannon Poole</t>
  </si>
  <si>
    <t>spoole@westminstervillage.com</t>
  </si>
  <si>
    <t>11050 Presbyterian Dr</t>
  </si>
  <si>
    <t>Indianapolis, In 46236</t>
  </si>
  <si>
    <t>University Heights Health And Living Community</t>
  </si>
  <si>
    <t>Tel: (317)885-7050</t>
  </si>
  <si>
    <t>Benjy Grzych</t>
  </si>
  <si>
    <t>university-administrator@cardon.us</t>
  </si>
  <si>
    <t>1380 E County Line Rd S</t>
  </si>
  <si>
    <t>Indianapolis, In 46227</t>
  </si>
  <si>
    <t>Life Care Center Of Valparaiso</t>
  </si>
  <si>
    <t>Life Care</t>
  </si>
  <si>
    <t>Tel: (219)462-1023</t>
  </si>
  <si>
    <t>Amber Janeczko</t>
  </si>
  <si>
    <t>amber_janeczko@lcca.com</t>
  </si>
  <si>
    <t>3405 N Campbell Rd</t>
  </si>
  <si>
    <t>Valparaiso, In 46385</t>
  </si>
  <si>
    <t>Harbour Manor</t>
  </si>
  <si>
    <t>317-770-3434/ 317-773-9205</t>
  </si>
  <si>
    <t>Justin Hobbs</t>
  </si>
  <si>
    <t>harbourmanor-don@cardon.us</t>
  </si>
  <si>
    <t>1667 Sheridan Rd.</t>
  </si>
  <si>
    <t>Noblesville, IN 46062</t>
  </si>
  <si>
    <t>Ambassador Healthcare</t>
  </si>
  <si>
    <t>Tel: (765)855-3424</t>
  </si>
  <si>
    <t>Missy Mantooth</t>
  </si>
  <si>
    <t>missymantooth@ambassadorhealthcare.com</t>
  </si>
  <si>
    <t>705 E Main St</t>
  </si>
  <si>
    <t>Centerville, In 47330</t>
  </si>
  <si>
    <t>Rosewalk Village At Lafayette</t>
  </si>
  <si>
    <t>Tel: (765)447-9431</t>
  </si>
  <si>
    <t>Nathan Anderson</t>
  </si>
  <si>
    <t>nathananderson@asccare.com</t>
  </si>
  <si>
    <t>1903 Union St</t>
  </si>
  <si>
    <t>Avalon Springs Health Campus</t>
  </si>
  <si>
    <t>Trilogy</t>
  </si>
  <si>
    <t>Tel: (219)462-1778</t>
  </si>
  <si>
    <t>Crystal Wray</t>
  </si>
  <si>
    <t>crystal.wray@avalonspringshc.com</t>
  </si>
  <si>
    <t>2400 Silhavy Road</t>
  </si>
  <si>
    <t>Bridgewater Healthcare Center</t>
  </si>
  <si>
    <t>Tel: (317)575-2208</t>
  </si>
  <si>
    <t>Tod Smith</t>
  </si>
  <si>
    <t>todsmith@chs-corp.com</t>
  </si>
  <si>
    <t>14751 Carey Road</t>
  </si>
  <si>
    <t>Carmel, In 46033</t>
  </si>
  <si>
    <t>Bethel Pointe Health And Rehab</t>
  </si>
  <si>
    <t>Derek Gibson</t>
  </si>
  <si>
    <t>hfa.bethel@tlcmgmt.com</t>
  </si>
  <si>
    <t>3400 W Community Dr</t>
  </si>
  <si>
    <t>Christian Care Retirement Community</t>
  </si>
  <si>
    <t>Tel: (260)565-3000</t>
  </si>
  <si>
    <t>Donna Emshwiller/ Preston Kaehr</t>
  </si>
  <si>
    <t>demshwiller@christiancarerc.org</t>
  </si>
  <si>
    <t>720 E Dustman Rd</t>
  </si>
  <si>
    <t>Heritage Of Huntington</t>
  </si>
  <si>
    <t>jstanley@ummh.org</t>
  </si>
  <si>
    <t>1180 West 500 North</t>
  </si>
  <si>
    <t>Huntington, In 46750</t>
  </si>
  <si>
    <t>Rehabilitation Center At Hartsfield Village</t>
  </si>
  <si>
    <t>Tel: (219)934-0590</t>
  </si>
  <si>
    <t>Susan Seydell</t>
  </si>
  <si>
    <t>susan.m.seydel@comhs.org</t>
  </si>
  <si>
    <t>503 Otis R Bowen Dr</t>
  </si>
  <si>
    <t>Munster, In 46321</t>
  </si>
  <si>
    <t>Aspen Trace Health &amp; Living Community</t>
  </si>
  <si>
    <t>Tersa Devney</t>
  </si>
  <si>
    <t>aspentrace-don@cardon.us</t>
  </si>
  <si>
    <t>3154 South State Road 135</t>
  </si>
  <si>
    <t>Greenwood, IN 46143</t>
  </si>
  <si>
    <t>Ridgewood Health Campus</t>
  </si>
  <si>
    <t>(812)537-5700</t>
  </si>
  <si>
    <t>Stephanie Miller</t>
  </si>
  <si>
    <t>stephanie.miller@ridgewoodhs.com</t>
  </si>
  <si>
    <t>181 Campus Dr</t>
  </si>
  <si>
    <t>Lawrenceburg, In 47025</t>
  </si>
  <si>
    <t>Morrison Woods Health Campus</t>
  </si>
  <si>
    <t>Tel: (765)286-9066</t>
  </si>
  <si>
    <t>Anthony Wilson</t>
  </si>
  <si>
    <t>anthony.wilson@morrisonwoodshc.com</t>
  </si>
  <si>
    <t>4100 N Morrison Rd</t>
  </si>
  <si>
    <t>Beech Grove Meadows</t>
  </si>
  <si>
    <t>(317)783-2911</t>
  </si>
  <si>
    <t>Michelle Rehmel</t>
  </si>
  <si>
    <t>michellerehmel@asccare.com</t>
  </si>
  <si>
    <t>2002 Albany St</t>
  </si>
  <si>
    <t>Beech Grove, In 46107</t>
  </si>
  <si>
    <t>Ossian Health Care And Rehabilitation Center</t>
  </si>
  <si>
    <t>Travis Owsley</t>
  </si>
  <si>
    <t>hfa.ossian@tlcmgmt.com</t>
  </si>
  <si>
    <t>215 Davis Rd</t>
  </si>
  <si>
    <t>Ossian, IN 46777</t>
  </si>
  <si>
    <t>Waterford Place Health Campus</t>
  </si>
  <si>
    <t>Tel: (765)236-1239</t>
  </si>
  <si>
    <t>Carol Ward</t>
  </si>
  <si>
    <t>carol.ward@waterfordplacehc.com</t>
  </si>
  <si>
    <t>800 St Joseph Dr</t>
  </si>
  <si>
    <t>Kokomo, In 46901</t>
  </si>
  <si>
    <t>Southern Indiana Rehabilitation Hospital - Snf</t>
  </si>
  <si>
    <t>Tel: (812)941-8300</t>
  </si>
  <si>
    <t>Danny Murray</t>
  </si>
  <si>
    <t>Dmurray@vrhsouthernindiana.com</t>
  </si>
  <si>
    <t>3104 Blackiston Blvd - Progressive Care Unit</t>
  </si>
  <si>
    <t>New Albany, In 47150</t>
  </si>
  <si>
    <t>Ripley Crossing</t>
  </si>
  <si>
    <t>Tel: (812)654-2231</t>
  </si>
  <si>
    <t>Trina Johnson</t>
  </si>
  <si>
    <t>tjohnson@ripleycrossing.com</t>
  </si>
  <si>
    <t>1200 Whitlatch Way</t>
  </si>
  <si>
    <t>Milan, In 47031</t>
  </si>
  <si>
    <t>Golden Living Center-Fountainview Terrace</t>
  </si>
  <si>
    <t>Golden Living</t>
  </si>
  <si>
    <t>Tel: (219)362-7014</t>
  </si>
  <si>
    <t>Katherine Bakrevski</t>
  </si>
  <si>
    <t>katherine.bakrevski@goldenlivingcenters.com</t>
  </si>
  <si>
    <t>1900 Andrew Ave</t>
  </si>
  <si>
    <t>La Porte, In 46350</t>
  </si>
  <si>
    <t>Lutheran Life Villages - Village At Kendallville</t>
  </si>
  <si>
    <t>(260) 205-8557/ 260-347-2256</t>
  </si>
  <si>
    <t>Sadie Fenstermaker</t>
  </si>
  <si>
    <t>sfenstermaker@lutheranlifevillages.org</t>
  </si>
  <si>
    <t>351 N Allen Chapel Road</t>
  </si>
  <si>
    <t>Kendallville, In 46755</t>
  </si>
  <si>
    <t>Canterbury Nursing And Rehabilitation Center</t>
  </si>
  <si>
    <t>Tel: (260)492-1400</t>
  </si>
  <si>
    <t>William Langschied</t>
  </si>
  <si>
    <t>BillLangschied@asccare.com</t>
  </si>
  <si>
    <t>2827 Northgate Blvd</t>
  </si>
  <si>
    <t>Fort Wayne, In 46835</t>
  </si>
  <si>
    <t>Countryside Meadows</t>
  </si>
  <si>
    <t>Tel: (317)495-7200</t>
  </si>
  <si>
    <t>Tara McGlothlin</t>
  </si>
  <si>
    <t>TaraMcGlothlin@ASCSeniorCare.com</t>
  </si>
  <si>
    <t>762 N Dan Jones Rd</t>
  </si>
  <si>
    <t>Avon, In 46123</t>
  </si>
  <si>
    <t>Rosegate Village</t>
  </si>
  <si>
    <t>Tel: (317)889-9300</t>
  </si>
  <si>
    <t>Sylvia Higgenbotham</t>
  </si>
  <si>
    <t>61dns@asccare.com</t>
  </si>
  <si>
    <t>7510 Rosegate Dr</t>
  </si>
  <si>
    <t>Indianapolis, In 46237</t>
  </si>
  <si>
    <t>Rosewalk Village</t>
  </si>
  <si>
    <t>Omar Johnson</t>
  </si>
  <si>
    <t>OmarJohnson@ASCCare.com</t>
  </si>
  <si>
    <t>1302 N Lesley Ave</t>
  </si>
  <si>
    <t>Indianapolis, IN 46219</t>
  </si>
  <si>
    <t>Evergreen Crossing And The Lofts</t>
  </si>
  <si>
    <t>Tel: (317)291-5404</t>
  </si>
  <si>
    <t>John Seib</t>
  </si>
  <si>
    <t>jseib@chs-corp.com</t>
  </si>
  <si>
    <t>5404 Georgetown Road</t>
  </si>
  <si>
    <t>Symphony Of Chesterton Llc</t>
  </si>
  <si>
    <t>Tel: (219)304-6700</t>
  </si>
  <si>
    <t>Kimberly Urban</t>
  </si>
  <si>
    <t>admch@symphonypan.com</t>
  </si>
  <si>
    <t>2775 Village Point</t>
  </si>
  <si>
    <t>Chesterton, In 46304</t>
  </si>
  <si>
    <t>Avon Health &amp; Rehabilitation Center</t>
  </si>
  <si>
    <t>Tel: (317)745-5184</t>
  </si>
  <si>
    <t>Corey Blackwell</t>
  </si>
  <si>
    <t>don.avon@tlcmgmt.com</t>
  </si>
  <si>
    <t>4171 Forest Pointe Circle</t>
  </si>
  <si>
    <t>Cobblestone Crossings Health Campus</t>
  </si>
  <si>
    <t>Tel: (812)232-0406</t>
  </si>
  <si>
    <t>Nicole Griffith</t>
  </si>
  <si>
    <t>nicole.griffith@cobblestonehc.com</t>
  </si>
  <si>
    <t>1850 E Howard Wayne Dr</t>
  </si>
  <si>
    <t>Auburn Village</t>
  </si>
  <si>
    <t>Tel: (260)925-5494</t>
  </si>
  <si>
    <t>Kim Stanley</t>
  </si>
  <si>
    <t>administrator@auburnvillage.com</t>
  </si>
  <si>
    <t>1751 Wesley Road</t>
  </si>
  <si>
    <t>Auburn, In 46706</t>
  </si>
  <si>
    <t>Grey Stone Health &amp; Rehabilitation Center</t>
  </si>
  <si>
    <t>Shari Bellinger</t>
  </si>
  <si>
    <t>shari.bellinger@saberhealth.com</t>
  </si>
  <si>
    <t>10445 Dupont Oaks Blvd</t>
  </si>
  <si>
    <t>Manorcare Health Services</t>
  </si>
  <si>
    <t>Tel: (317)881-9164</t>
  </si>
  <si>
    <t>Kristi Beasley</t>
  </si>
  <si>
    <t>kristi.beasley@hcr-manorcare.com</t>
  </si>
  <si>
    <t>8549 S Madison Ave</t>
  </si>
  <si>
    <t>Oak Grove Christian Retirement Village</t>
  </si>
  <si>
    <t>Tel: (219)987-7005</t>
  </si>
  <si>
    <t>Tammi Driscoll, ADON</t>
  </si>
  <si>
    <t>rosemary.weeks@oakgrovecrv.org</t>
  </si>
  <si>
    <t>221 W Division St</t>
  </si>
  <si>
    <t>Demotte, In 46310</t>
  </si>
  <si>
    <t>Park Place Health And Wellness Center</t>
  </si>
  <si>
    <t>Tel: (219)525-4658</t>
  </si>
  <si>
    <t>Mark Vanderzee</t>
  </si>
  <si>
    <t>mvanderzee@provlife.com</t>
  </si>
  <si>
    <t>10820 Park Place</t>
  </si>
  <si>
    <t>Saint John, In 46373</t>
  </si>
  <si>
    <t>Parkview Care Center</t>
  </si>
  <si>
    <t>Heather Hedrick</t>
  </si>
  <si>
    <t>heather_hedrick@lcca.com</t>
  </si>
  <si>
    <t>2819 North St Joseph Ave</t>
  </si>
  <si>
    <t>Evansville, IN 47720</t>
  </si>
  <si>
    <t>Sprenger Health Care Of Mishawaka</t>
  </si>
  <si>
    <t>Tel: (574)222-1234</t>
  </si>
  <si>
    <t>Ravaun Carroll</t>
  </si>
  <si>
    <t>rcarroll@sprengerhealthcare.com</t>
  </si>
  <si>
    <t>60257 Bodnar Blvd</t>
  </si>
  <si>
    <t>Mishawaka, In 46544</t>
  </si>
  <si>
    <t>Spring Mill Health Campus</t>
  </si>
  <si>
    <t>Tel: (219)756-0744</t>
  </si>
  <si>
    <t>Dianne O'Connor</t>
  </si>
  <si>
    <t>administrator@springmillhc.com</t>
  </si>
  <si>
    <t>101 W 87Th Ave</t>
  </si>
  <si>
    <t>Merrillville, In 46410</t>
  </si>
  <si>
    <t>The Residence At Waterford Crossing</t>
  </si>
  <si>
    <t>(574) 538-4394</t>
  </si>
  <si>
    <t>Cassandra Seedorff</t>
  </si>
  <si>
    <t>cassandra.seedorf@waterfordcrossingsl.com</t>
  </si>
  <si>
    <t>Goshen, In 46526</t>
  </si>
  <si>
    <t>Villas Of Guerin Woods</t>
  </si>
  <si>
    <t>Tel: (812)951-1878</t>
  </si>
  <si>
    <t>Steve Brian</t>
  </si>
  <si>
    <t>sbrian@pssmsi.org</t>
  </si>
  <si>
    <t>1002 Sister Barbara Way</t>
  </si>
  <si>
    <t>Georgetown, In 47122</t>
  </si>
  <si>
    <t>Arbor Trace Health &amp; Living Community</t>
  </si>
  <si>
    <t>Tel: (765)939-3701</t>
  </si>
  <si>
    <t>Shelli Ross</t>
  </si>
  <si>
    <t>arbortrace-administrator@cardon.us</t>
  </si>
  <si>
    <t>3701 Hodgin Rd</t>
  </si>
  <si>
    <t>Northwest Manor Health Care Center</t>
  </si>
  <si>
    <t>Independent</t>
  </si>
  <si>
    <t>Tel: (317)293-4930</t>
  </si>
  <si>
    <t>Bryce Reagan</t>
  </si>
  <si>
    <t>breagan@northwesthealthcare.net</t>
  </si>
  <si>
    <t>6440 W 34Th St</t>
  </si>
  <si>
    <t>Indianapolis, In 46224</t>
  </si>
  <si>
    <t>Green Valley Care Center</t>
  </si>
  <si>
    <t>Life Care Center</t>
  </si>
  <si>
    <t>Tel: (812)945-2341</t>
  </si>
  <si>
    <t>Blossom Bach</t>
  </si>
  <si>
    <t>blossom_bach@lcca.com</t>
  </si>
  <si>
    <t>3118 Green Valley Rd</t>
  </si>
  <si>
    <t>Homeview Center Of Franklin</t>
  </si>
  <si>
    <t>Tel: (317)736-6414</t>
  </si>
  <si>
    <t>Angie Burdine</t>
  </si>
  <si>
    <t>hfa.homeview@tlcmgmt.com</t>
  </si>
  <si>
    <t>651 South State Street</t>
  </si>
  <si>
    <t>Southfield Village</t>
  </si>
  <si>
    <t>Tel: (574)231-1000</t>
  </si>
  <si>
    <t>Joe Doran</t>
  </si>
  <si>
    <t>joe.doran@southfieldvillage.org</t>
  </si>
  <si>
    <t>6450 Miami Cir</t>
  </si>
  <si>
    <t>Altenheim Health &amp; Living Community</t>
  </si>
  <si>
    <t>Megan White</t>
  </si>
  <si>
    <t>altenheim-administrator@cardon.us</t>
  </si>
  <si>
    <t>3525 E Hanna Ave</t>
  </si>
  <si>
    <t>Indianapolis, IN 46237</t>
  </si>
  <si>
    <t>Miller'S Merry Manor (Warsaw)</t>
  </si>
  <si>
    <t>Tel: (574)267-8196</t>
  </si>
  <si>
    <t>Abby Schannep</t>
  </si>
  <si>
    <t>ADM000@millershealthsystems.com</t>
  </si>
  <si>
    <t>1630 S County Farm Rd</t>
  </si>
  <si>
    <t>Warsaw, In 46580</t>
  </si>
  <si>
    <t>Rawlins House Health &amp; Living Community</t>
  </si>
  <si>
    <t>Chad Covey</t>
  </si>
  <si>
    <t>rawlins-administrator@cardon.us</t>
  </si>
  <si>
    <t>300 J H Walker Dr</t>
  </si>
  <si>
    <t>Pendleton, IN 46064</t>
  </si>
  <si>
    <t>Creekside Village</t>
  </si>
  <si>
    <t>Tel: (574)307-7200</t>
  </si>
  <si>
    <t>Erin Ginter</t>
  </si>
  <si>
    <t>eringinter@asccare.com</t>
  </si>
  <si>
    <t>1420 E Douglas Rd</t>
  </si>
  <si>
    <t>Mishawaka, In 46545</t>
  </si>
  <si>
    <t>Newburgh Health Care</t>
  </si>
  <si>
    <t>Tel: (812)853-2931</t>
  </si>
  <si>
    <t>Suzanne Weigel</t>
  </si>
  <si>
    <t>sweigel@newburghhealthcare.com</t>
  </si>
  <si>
    <t>10466 Pollack Ave</t>
  </si>
  <si>
    <t>Newburgh, In 47630</t>
  </si>
  <si>
    <t>Silver Oaks Health Campus</t>
  </si>
  <si>
    <t>Tel: (812)373-0787</t>
  </si>
  <si>
    <t>Pam Cole</t>
  </si>
  <si>
    <t>pam.cole@silveroakshc.com</t>
  </si>
  <si>
    <t>2011 Chapa Street</t>
  </si>
  <si>
    <t>Columbus, In 47203</t>
  </si>
  <si>
    <t>The Villages At Historic Silvercrest</t>
  </si>
  <si>
    <t>(812) 399-3970</t>
  </si>
  <si>
    <t>Rebecca Bowling</t>
  </si>
  <si>
    <t>rebecca.bowling@villagesatsilvercrest.com</t>
  </si>
  <si>
    <t>1 Silvercrest Dr</t>
  </si>
  <si>
    <t>West River Health Campus</t>
  </si>
  <si>
    <t>Tel: (812)985-9878</t>
  </si>
  <si>
    <t>Andy Russell</t>
  </si>
  <si>
    <t>andy.russell@westriverhc.com</t>
  </si>
  <si>
    <t>714 S Eickhoff Rd</t>
  </si>
  <si>
    <t>Evansville, In 47712</t>
  </si>
  <si>
    <t>Allisonville Meadows</t>
  </si>
  <si>
    <t>Tel: (317)841-8777</t>
  </si>
  <si>
    <t>Tony Link</t>
  </si>
  <si>
    <t>TonyLink@ASCCare.com</t>
  </si>
  <si>
    <t>10312 Allisonville Rd</t>
  </si>
  <si>
    <t>Fishers, In 46038</t>
  </si>
  <si>
    <t>Riverwalk Village</t>
  </si>
  <si>
    <t>Tel: (317)773-3760</t>
  </si>
  <si>
    <t>Brian McKamie</t>
  </si>
  <si>
    <t>NicholasWhite@ascseniorcare.com</t>
  </si>
  <si>
    <t>295 Westfield Rd</t>
  </si>
  <si>
    <t>Noblesville, In 46060</t>
  </si>
  <si>
    <t>Four Seasons Retirement Center</t>
  </si>
  <si>
    <t>Tel: (812)372-8481</t>
  </si>
  <si>
    <t>Rebecca Stenner</t>
  </si>
  <si>
    <t>rstenner@fourseasonsretirement.com</t>
  </si>
  <si>
    <t>1901 Taylor Rd</t>
  </si>
  <si>
    <t>Allison Pointe Healthcare Center</t>
  </si>
  <si>
    <t>Melanie Hooten</t>
  </si>
  <si>
    <t>Mhooten@chs-corp.com</t>
  </si>
  <si>
    <t>5226 E 82nd St</t>
  </si>
  <si>
    <t>Indianapolis, IN 46250</t>
  </si>
  <si>
    <t>Southwood Healthcare Center</t>
  </si>
  <si>
    <t>Tel: (812)232-2223</t>
  </si>
  <si>
    <t>Brenda Hatfield</t>
  </si>
  <si>
    <t>bhatfield@chs-corp.com</t>
  </si>
  <si>
    <t>2222 Margaret Ave</t>
  </si>
  <si>
    <t>Byron Health Center</t>
  </si>
  <si>
    <t>Tel: (260)637-3166</t>
  </si>
  <si>
    <t>Meaghan Faherty</t>
  </si>
  <si>
    <t>mfaherty@byronhealth.org</t>
  </si>
  <si>
    <t>1661 Beacon Street</t>
  </si>
  <si>
    <t>Meadowood Health Pavilion</t>
  </si>
  <si>
    <t>Tel: (812)336-7060</t>
  </si>
  <si>
    <t>Cathy Parker</t>
  </si>
  <si>
    <t>LDiersing@5ssl.com</t>
  </si>
  <si>
    <t>2455 Tamarack Trail</t>
  </si>
  <si>
    <t>Bloomington, In 47408</t>
  </si>
  <si>
    <t>Presence Sacred Heart Home</t>
  </si>
  <si>
    <t>David Deffenbaugh</t>
  </si>
  <si>
    <t>david.deffenbaugh@ascension.org</t>
  </si>
  <si>
    <t>515 N Main St</t>
  </si>
  <si>
    <t>Avilla, IN 46710</t>
  </si>
  <si>
    <t>Sebo'S Nursing And Rehabilitation Center</t>
  </si>
  <si>
    <t>Tel: (219)947-1507</t>
  </si>
  <si>
    <t>Jillian Kutmeier</t>
  </si>
  <si>
    <t>administrator@sebosrehab.com</t>
  </si>
  <si>
    <t>4410 W 49Th Ave</t>
  </si>
  <si>
    <t>Hobart, In 46342</t>
  </si>
  <si>
    <t>University Place Health Center And Assisted Living</t>
  </si>
  <si>
    <t>Tel: (765)464-5600</t>
  </si>
  <si>
    <t>KSimon@franciscancommunities.org</t>
  </si>
  <si>
    <t>1750 Lindberg Rd</t>
  </si>
  <si>
    <t>Columbia Healthcare Center</t>
  </si>
  <si>
    <t>Tel: (812)428-5678</t>
  </si>
  <si>
    <t>Lana Ballard</t>
  </si>
  <si>
    <t>lanaballard@asccare.com</t>
  </si>
  <si>
    <t>621 W Columbia St</t>
  </si>
  <si>
    <t>Clinton Gardens</t>
  </si>
  <si>
    <t>Tel: (765)832-2491</t>
  </si>
  <si>
    <t>Angie Brewer</t>
  </si>
  <si>
    <t>angiebrewer@asccare.com</t>
  </si>
  <si>
    <t>375 S 11Th St</t>
  </si>
  <si>
    <t>Clinton, In 47842</t>
  </si>
  <si>
    <t>Golden Living Center-Fountainview Place</t>
  </si>
  <si>
    <t>Tel: (219)762-9571</t>
  </si>
  <si>
    <t>Latania Parkes-Hargrave</t>
  </si>
  <si>
    <t>latania.parkeshargrave@goldenlivingcenters.com</t>
  </si>
  <si>
    <t>3175 Lancer St</t>
  </si>
  <si>
    <t>Portage, In 46368</t>
  </si>
  <si>
    <t>Autumn Woods Health Campus</t>
  </si>
  <si>
    <t>Tel: (812)941-9893/ 812-913-5898</t>
  </si>
  <si>
    <t>Kristi Noah</t>
  </si>
  <si>
    <t>kristi.noah@autumnwoodshc.com</t>
  </si>
  <si>
    <t>2911 Green Valley Rd</t>
  </si>
  <si>
    <t>White Oak Health Campus</t>
  </si>
  <si>
    <t>Tel: (574)583-0324/ 574-228-4421</t>
  </si>
  <si>
    <t>Ellen Hinrichs</t>
  </si>
  <si>
    <t>ellen.smitherman-hinrichs@whiteoakhc.com</t>
  </si>
  <si>
    <t>814 S 6Th St</t>
  </si>
  <si>
    <t>Monticello, In 47960</t>
  </si>
  <si>
    <t>Lincoln Hills</t>
  </si>
  <si>
    <t>812-948-1311</t>
  </si>
  <si>
    <t>Craig Jennings</t>
  </si>
  <si>
    <t>lincolnhills-administrator@cardon.us</t>
  </si>
  <si>
    <t>326 Country Club Dr.</t>
  </si>
  <si>
    <t>New Albany, IN 47150</t>
  </si>
  <si>
    <t>Cedar Creek Health Campus</t>
  </si>
  <si>
    <t>Tel: (219)696-6750</t>
  </si>
  <si>
    <t>Judy Plantinga</t>
  </si>
  <si>
    <t>judy.plantinga@cedarcreekhc.com</t>
  </si>
  <si>
    <t>18275 Burr Street</t>
  </si>
  <si>
    <t>Lowell, In 46356</t>
  </si>
  <si>
    <t>Scenic Hills At The Monastery</t>
  </si>
  <si>
    <t>Tanya Hentrup</t>
  </si>
  <si>
    <t>tanya.hentrup@scenichillsmonastery.com</t>
  </si>
  <si>
    <t>710 Sunrise Drive</t>
  </si>
  <si>
    <t>Ferdinand, In 47532</t>
  </si>
  <si>
    <t>Aperion Care Arbors Michigan City</t>
  </si>
  <si>
    <t>Aperion Care</t>
  </si>
  <si>
    <t>Tel: (219)874-5211</t>
  </si>
  <si>
    <t>Sherie Lamore</t>
  </si>
  <si>
    <t>slamore@aperioncare.com</t>
  </si>
  <si>
    <t>1101 E Coolspring Ave</t>
  </si>
  <si>
    <t>Michigan City, In 46360</t>
  </si>
  <si>
    <t>Wellbrooke Of South Bend</t>
  </si>
  <si>
    <t>Tel: (574)247-7044</t>
  </si>
  <si>
    <t>Debbie Tanksley</t>
  </si>
  <si>
    <t>debbie.tanksley@wellbrookeofsouthbend.com</t>
  </si>
  <si>
    <t>52565 State Road 933</t>
  </si>
  <si>
    <t>Asbury Towers Health Care Center</t>
  </si>
  <si>
    <t>Tel: (765)653-5148</t>
  </si>
  <si>
    <t>Rod Jackson</t>
  </si>
  <si>
    <t>rjackson@asburytowers.com</t>
  </si>
  <si>
    <t>102 W Poplar St</t>
  </si>
  <si>
    <t>Greencastle, In 46135</t>
  </si>
  <si>
    <t>Cedars, The</t>
  </si>
  <si>
    <t>Tel: (260)627-2191</t>
  </si>
  <si>
    <t>Chad Forth</t>
  </si>
  <si>
    <t>cforth@thecedarsrc.com</t>
  </si>
  <si>
    <t>14409 Sunrise Ct</t>
  </si>
  <si>
    <t>Leo, In 46765</t>
  </si>
  <si>
    <t>Oakwood Health Campus</t>
  </si>
  <si>
    <t>Tel: (812)547-2333</t>
  </si>
  <si>
    <t>Mary Blocker</t>
  </si>
  <si>
    <t>MaryCayte.Blocker@oakwoodhs.com</t>
  </si>
  <si>
    <t>1143 23Rd St</t>
  </si>
  <si>
    <t>Tell City, In 47586</t>
  </si>
  <si>
    <t>Salem Crossing</t>
  </si>
  <si>
    <t>Tel: (812)883-1877</t>
  </si>
  <si>
    <t>Holly Thompson</t>
  </si>
  <si>
    <t>hollythompson@asccare.com</t>
  </si>
  <si>
    <t>200 Connie Ave</t>
  </si>
  <si>
    <t>Salem, In 47167</t>
  </si>
  <si>
    <t>Bell Trace Health And Living Center</t>
  </si>
  <si>
    <t>Andrew Keen</t>
  </si>
  <si>
    <t>belltraceh&amp;l-administrator@cardon.us</t>
  </si>
  <si>
    <t>725 Bell Trace Circle</t>
  </si>
  <si>
    <t>Bloomington, IN 47408</t>
  </si>
  <si>
    <t>Miller'S Merry Manor (Logansport)</t>
  </si>
  <si>
    <t>Tel: (574)722-4006</t>
  </si>
  <si>
    <t>Terrance Jent</t>
  </si>
  <si>
    <t>logansportadm@millershealthsystems.com</t>
  </si>
  <si>
    <t>200 26Th St</t>
  </si>
  <si>
    <t>Logansport, In 46947</t>
  </si>
  <si>
    <t>Prairie Lakes Health Campus</t>
  </si>
  <si>
    <t>Tel: (317)770-3644</t>
  </si>
  <si>
    <t>Monica Martin</t>
  </si>
  <si>
    <t>Monica.Martin@prairielakeshc.com</t>
  </si>
  <si>
    <t>9730 Prairie Lakes Blvd East</t>
  </si>
  <si>
    <t>Morristown Manor</t>
  </si>
  <si>
    <t>Dee Freeman</t>
  </si>
  <si>
    <t>morristown-don@cardon.us</t>
  </si>
  <si>
    <t>868 S Washington St</t>
  </si>
  <si>
    <t>Morristown, IN 46161</t>
  </si>
  <si>
    <t>North Park Nursing Center</t>
  </si>
  <si>
    <t>Tel: (812)425-5243</t>
  </si>
  <si>
    <t>Emily Diedrich</t>
  </si>
  <si>
    <t>emilydiedrich@ascseniorcare.com</t>
  </si>
  <si>
    <t>650 Fairway Dr</t>
  </si>
  <si>
    <t>Heritage House Rehabilitation &amp; Health Care Center</t>
  </si>
  <si>
    <t>Tel: (765)825-2148</t>
  </si>
  <si>
    <t>Sherri Rybolt</t>
  </si>
  <si>
    <t>slrybolt@gmail.com</t>
  </si>
  <si>
    <t>281 S County Road 200 East</t>
  </si>
  <si>
    <t>Connersville, In 47331</t>
  </si>
  <si>
    <t>Especially Kidz Health &amp; Rehab</t>
  </si>
  <si>
    <t>INHCF</t>
  </si>
  <si>
    <t>Dawn Wendel</t>
  </si>
  <si>
    <t>administrator@especiallykidz.com</t>
  </si>
  <si>
    <t>2325 S Miller St</t>
  </si>
  <si>
    <t>Shelbyville, IN 46176</t>
  </si>
  <si>
    <t>Life Care Center Of The Willows</t>
  </si>
  <si>
    <t>Tel: (219)464-4858</t>
  </si>
  <si>
    <t>Tamara Zimmerman</t>
  </si>
  <si>
    <t>tami_adams@lcca.com</t>
  </si>
  <si>
    <t>1000 Elizabeth Dr</t>
  </si>
  <si>
    <t>Symphony Of Crown Point Llc</t>
  </si>
  <si>
    <t>Tel: (219)323-8700</t>
  </si>
  <si>
    <t>Amy Maurice</t>
  </si>
  <si>
    <t>admcp@symphonypan.com</t>
  </si>
  <si>
    <t>1555 S Main Street</t>
  </si>
  <si>
    <t>Crown Point, In 46307</t>
  </si>
  <si>
    <t>Albany Health Care &amp; Rehabilitation Center</t>
  </si>
  <si>
    <t>Tel: (765)789-4423</t>
  </si>
  <si>
    <t>Stacia Dawson</t>
  </si>
  <si>
    <t>hfa.albany@tlcmgmt.com</t>
  </si>
  <si>
    <t>910 W Walnut St</t>
  </si>
  <si>
    <t>Albany, In 47320</t>
  </si>
  <si>
    <t>Cumberland Pointe Health Campus</t>
  </si>
  <si>
    <t>Tel: (765)463-2571</t>
  </si>
  <si>
    <t>Gail Baldwin</t>
  </si>
  <si>
    <t>gail.baldwin@cumberlandpointehc.com</t>
  </si>
  <si>
    <t>1051 Cumberland Ave</t>
  </si>
  <si>
    <t>Waters Of Covington, The</t>
  </si>
  <si>
    <t>Waters</t>
  </si>
  <si>
    <t>Tel: (765)793-4818</t>
  </si>
  <si>
    <t>Fay Pruitt</t>
  </si>
  <si>
    <t>administrator@watersofcovington.com</t>
  </si>
  <si>
    <t>1600 E Liberty St</t>
  </si>
  <si>
    <t>Covington, In 47932</t>
  </si>
  <si>
    <t>Brownsburg Health Care Center</t>
  </si>
  <si>
    <t>Tel: (317)852-3123</t>
  </si>
  <si>
    <t>Robert Owens</t>
  </si>
  <si>
    <t>admin@brownsburghealthcare.us</t>
  </si>
  <si>
    <t>1010 Hornaday Rd</t>
  </si>
  <si>
    <t>Heritage Of Fort Wayne, The</t>
  </si>
  <si>
    <t>Tel: (260)209-6279</t>
  </si>
  <si>
    <t>Linda Shuttleworth</t>
  </si>
  <si>
    <t>lshuttleworth@ummh.org</t>
  </si>
  <si>
    <t>5250 Heritage Parkway</t>
  </si>
  <si>
    <t>Hearthstone Health Campus</t>
  </si>
  <si>
    <t>Tel: (812)333-7622</t>
  </si>
  <si>
    <t>Deana Chambers</t>
  </si>
  <si>
    <t>deana.chambers@hearthstonehc.com</t>
  </si>
  <si>
    <t>3043 North Lintel Drive</t>
  </si>
  <si>
    <t>Bloomington, In 47404</t>
  </si>
  <si>
    <t>Golden Living Center-Brandywine</t>
  </si>
  <si>
    <t>Tel: (317)462-9221</t>
  </si>
  <si>
    <t>Carrie Parker</t>
  </si>
  <si>
    <t>carrie.parker@goldenlivingcenters.com</t>
  </si>
  <si>
    <t>745 N Swope St</t>
  </si>
  <si>
    <t>Greenfield, In 46140</t>
  </si>
  <si>
    <t>Golden Living Center-Woodlands</t>
  </si>
  <si>
    <t>Tel: (812)853-9567</t>
  </si>
  <si>
    <t>Maribeth Donaldson</t>
  </si>
  <si>
    <t>maribeth.donaldson@goldenlivingcenters.com</t>
  </si>
  <si>
    <t>4088 Frame Rd</t>
  </si>
  <si>
    <t>New Albany Nursing And Rehabilitation Center</t>
  </si>
  <si>
    <t>Tel: (812)945-9517</t>
  </si>
  <si>
    <t>Sherry Haney</t>
  </si>
  <si>
    <t>newalbany.don@chosenhc.com</t>
  </si>
  <si>
    <t>201 E Elm St</t>
  </si>
  <si>
    <t>Majestic Care Of New Haven</t>
  </si>
  <si>
    <t>Tel: (260)749-0413</t>
  </si>
  <si>
    <t>Greg Fuller</t>
  </si>
  <si>
    <t>ed.newhaven@majesticcare.com</t>
  </si>
  <si>
    <t>1201 Daly Drive</t>
  </si>
  <si>
    <t>New Haven, In 46774</t>
  </si>
  <si>
    <t>Wellbrooke Of Crawfordsville</t>
  </si>
  <si>
    <t>Tel: (765)362-9122</t>
  </si>
  <si>
    <t>Deana Jones</t>
  </si>
  <si>
    <t>deana.jones@wellbrookeofcrawfordsville.com</t>
  </si>
  <si>
    <t>517 Concord Road</t>
  </si>
  <si>
    <t>Crawfordsville, In 47933</t>
  </si>
  <si>
    <t>Wellbrooke Of Kokomo</t>
  </si>
  <si>
    <t>Tel: (765)455-4443</t>
  </si>
  <si>
    <t>Amorette Dunkle</t>
  </si>
  <si>
    <t>Amorette.Dunkle@wellbrookeofkokomo.com</t>
  </si>
  <si>
    <t>2200 South Dixon Road</t>
  </si>
  <si>
    <t>Kokomo, In 46902</t>
  </si>
  <si>
    <t>Betz Nursing Home</t>
  </si>
  <si>
    <t>Tel: (260)925-3814</t>
  </si>
  <si>
    <t>Luanne Gerig</t>
  </si>
  <si>
    <t>luannegerig@ascseniorcare.com</t>
  </si>
  <si>
    <t>116 Betz Rd</t>
  </si>
  <si>
    <t>Greenwood Meadows</t>
  </si>
  <si>
    <t>Tel: (317)300-2200</t>
  </si>
  <si>
    <t>Jerald Cosey</t>
  </si>
  <si>
    <t>jeraldcosey@ascseniorcare.com</t>
  </si>
  <si>
    <t>1200 N State Road 135</t>
  </si>
  <si>
    <t>Harrison Terrace</t>
  </si>
  <si>
    <t>Tel: (317)353-6270</t>
  </si>
  <si>
    <t>Tralene Garcia</t>
  </si>
  <si>
    <t>tralenegarcia@asccare.com</t>
  </si>
  <si>
    <t>1924 Wellesley Blvd</t>
  </si>
  <si>
    <t>Indianapolis, In 46219</t>
  </si>
  <si>
    <t>Rosebud Village</t>
  </si>
  <si>
    <t>Tel: (765)935-4440</t>
  </si>
  <si>
    <t>Stephanie Allen</t>
  </si>
  <si>
    <t>stephanieallen@asccare.com</t>
  </si>
  <si>
    <t>2050 Chester Blvd</t>
  </si>
  <si>
    <t>Brown County Health And Living Community</t>
  </si>
  <si>
    <t>Tel: (812)988-6666</t>
  </si>
  <si>
    <t>Kim Povinelli</t>
  </si>
  <si>
    <t>browncounty-administrator@cardon.us</t>
  </si>
  <si>
    <t>55 E Willow St</t>
  </si>
  <si>
    <t>Nashville, In 47448</t>
  </si>
  <si>
    <t>Golden Living Center-Merrillville</t>
  </si>
  <si>
    <t>Tel: (219)736-1310</t>
  </si>
  <si>
    <t>Jacqueline Heard</t>
  </si>
  <si>
    <t>jacueline.carpenterheard@goldenlivingcenters.com</t>
  </si>
  <si>
    <t>8800 Virginia Place</t>
  </si>
  <si>
    <t>Cloverleaf Of Knightsville</t>
  </si>
  <si>
    <t>IMG</t>
  </si>
  <si>
    <t>Tel: (812)446-2309</t>
  </si>
  <si>
    <t>Jesse Miller</t>
  </si>
  <si>
    <t>cloverleaf.admin@imgcares.com</t>
  </si>
  <si>
    <t>9325 N Crawford St</t>
  </si>
  <si>
    <t>Knightsville, In 47857</t>
  </si>
  <si>
    <t>Rensselaer Care Center</t>
  </si>
  <si>
    <t>Tel: (219)866-4181</t>
  </si>
  <si>
    <t>Kimberly Ready</t>
  </si>
  <si>
    <t>kimberly_ready@lcca.com</t>
  </si>
  <si>
    <t>1309 E Grace St</t>
  </si>
  <si>
    <t>Rensselaer, In 47978</t>
  </si>
  <si>
    <t>Signature Healthcare of Muncie</t>
  </si>
  <si>
    <t>(765) 282-0053/ 502-216-6696</t>
  </si>
  <si>
    <t>Christy Sneed</t>
  </si>
  <si>
    <t>don.muncie@signaturehealthcarellc.com</t>
  </si>
  <si>
    <t>4301 N Walnut St</t>
  </si>
  <si>
    <t>Muncie, IN 47303</t>
  </si>
  <si>
    <t>Parker Health Care &amp; Rehabilitation Center</t>
  </si>
  <si>
    <t>Melissa Huser</t>
  </si>
  <si>
    <t>hfa.parker@tlcmgmt.com</t>
  </si>
  <si>
    <t>359 Randolph St</t>
  </si>
  <si>
    <t>Parker City, IN 47368</t>
  </si>
  <si>
    <t>Creasy Springs Health Campus</t>
  </si>
  <si>
    <t>Tel: (765)447-6600</t>
  </si>
  <si>
    <t>Justin Rife</t>
  </si>
  <si>
    <t>justin.rife@creasyspringshc.com</t>
  </si>
  <si>
    <t>1750 S Creasy Ln</t>
  </si>
  <si>
    <t>Lafayette, In 47905</t>
  </si>
  <si>
    <t>Diversicare Of Providence</t>
  </si>
  <si>
    <t>Tel: (812)945-5221</t>
  </si>
  <si>
    <t>Kellie Arnold</t>
  </si>
  <si>
    <t>Kellie.Arnold@dvcr.com</t>
  </si>
  <si>
    <t>4915 Charlestown Rd</t>
  </si>
  <si>
    <t>Providence Anderson</t>
  </si>
  <si>
    <t>Tel: (765)644-2888</t>
  </si>
  <si>
    <t>Skyler Smith</t>
  </si>
  <si>
    <t>skyler.smith@providenceanderson.com</t>
  </si>
  <si>
    <t>1345 N Madison Ave</t>
  </si>
  <si>
    <t>Anderson, In 46011</t>
  </si>
  <si>
    <t>Danville Regional Rehabilitation</t>
  </si>
  <si>
    <t>Tel: (317)745-5451</t>
  </si>
  <si>
    <t>Brenda Mimms</t>
  </si>
  <si>
    <t>brendamimms@asccare.com</t>
  </si>
  <si>
    <t>255 Meadow Dr</t>
  </si>
  <si>
    <t>Danville, In 46122</t>
  </si>
  <si>
    <t>North River Health Campus</t>
  </si>
  <si>
    <t>Tel: (812)867-7256</t>
  </si>
  <si>
    <t>Nicci St. Clair</t>
  </si>
  <si>
    <t>nicci.stclair@nriverhc.com</t>
  </si>
  <si>
    <t>811 E Baseline Road</t>
  </si>
  <si>
    <t>Evansville, In 47725</t>
  </si>
  <si>
    <t>Paddock Springs</t>
  </si>
  <si>
    <t>Tel: (574)658-9455</t>
  </si>
  <si>
    <t>Berto Nunez</t>
  </si>
  <si>
    <t>berto.nunez@paddocksprings.com</t>
  </si>
  <si>
    <t>2695 Sheldon Street</t>
  </si>
  <si>
    <t>Warsaw, In 46582</t>
  </si>
  <si>
    <t>Golden Living- Indianapolis</t>
  </si>
  <si>
    <t>chirag Patel</t>
  </si>
  <si>
    <t>Chirag.Patel@goldenlivingcenters.com</t>
  </si>
  <si>
    <t>2860 Churchman Ave.</t>
  </si>
  <si>
    <t>Indianapolis, IN 46203</t>
  </si>
  <si>
    <t>Miller'S Merry Manor (Plymouth)</t>
  </si>
  <si>
    <t>Tel: (574)936-9981</t>
  </si>
  <si>
    <t>Bryan Zehr</t>
  </si>
  <si>
    <t>plymouthadm@millersmerrymanor.com</t>
  </si>
  <si>
    <t>635 Oakhill Ave</t>
  </si>
  <si>
    <t>Plymouth, In 46563</t>
  </si>
  <si>
    <t>Hoosier Christian Village</t>
  </si>
  <si>
    <t>Tel: (812)358-2504</t>
  </si>
  <si>
    <t>Krista Garrison</t>
  </si>
  <si>
    <t>KGarrison@chliving.org</t>
  </si>
  <si>
    <t>621 S Sugar St</t>
  </si>
  <si>
    <t>Brownstown, In 47220</t>
  </si>
  <si>
    <t>Lowell Healthcare</t>
  </si>
  <si>
    <t>Tel: (219)696-7791</t>
  </si>
  <si>
    <t>Collen Nan Folkers</t>
  </si>
  <si>
    <t>nanfolkers@asccare.com</t>
  </si>
  <si>
    <t>710 Michigan St</t>
  </si>
  <si>
    <t>Ashford Place Health Campus</t>
  </si>
  <si>
    <t>Tel: (317)398-8422</t>
  </si>
  <si>
    <t>Zachary Simpson</t>
  </si>
  <si>
    <t>Zach.Simpson@AshfordplaceHC.com</t>
  </si>
  <si>
    <t>2200 N Riley Hwy</t>
  </si>
  <si>
    <t>Shelbyville, In 46176</t>
  </si>
  <si>
    <t>Harrison Springs Health Campus</t>
  </si>
  <si>
    <t>Tel: (812)738-0317</t>
  </si>
  <si>
    <t>Traci Main</t>
  </si>
  <si>
    <t>traci.main@harrisonspringshc.com</t>
  </si>
  <si>
    <t>871 Pacer Drive Nw</t>
  </si>
  <si>
    <t>Aperion Care Fort Wayne</t>
  </si>
  <si>
    <t>Tel: (260)432-7556</t>
  </si>
  <si>
    <t>Jeannine Hiatt</t>
  </si>
  <si>
    <t>jhiatt@aperioncare.com</t>
  </si>
  <si>
    <t>5700 Wilkie Dr</t>
  </si>
  <si>
    <t>Carmel Health &amp; Living Community</t>
  </si>
  <si>
    <t>Tel: (317)844-4211</t>
  </si>
  <si>
    <t>Jack Schafer</t>
  </si>
  <si>
    <t>carmel-don@cardon.us</t>
  </si>
  <si>
    <t>118 Medical Dr</t>
  </si>
  <si>
    <t>Wildwood Healthcare Center</t>
  </si>
  <si>
    <t>Tel: (317)353-1290</t>
  </si>
  <si>
    <t>Ethan Peak</t>
  </si>
  <si>
    <t>epeak@chs-corp.com</t>
  </si>
  <si>
    <t>7301 E 16Th St</t>
  </si>
  <si>
    <t>Colonial Oaks Health Care Center</t>
  </si>
  <si>
    <t>Tel: (765)674-9791</t>
  </si>
  <si>
    <t>Jamie Sevier</t>
  </si>
  <si>
    <t>don.colonial@tlcmgmt.com</t>
  </si>
  <si>
    <t>4725 S Colonial Oaks Dr</t>
  </si>
  <si>
    <t>Glen Oaks Health Campus</t>
  </si>
  <si>
    <t>Tel: (765)529-5796</t>
  </si>
  <si>
    <t>Tammy Nelson</t>
  </si>
  <si>
    <t>tammy.nelson@glenoakshc.com</t>
  </si>
  <si>
    <t>601 W Cr 200 S</t>
  </si>
  <si>
    <t>New Castle, In 47362</t>
  </si>
  <si>
    <t>Waters Of Indianapolis, The</t>
  </si>
  <si>
    <t>Nicole Fields</t>
  </si>
  <si>
    <t>administrator@watersofindianapolis.com</t>
  </si>
  <si>
    <t>3895 S Keystone Ave</t>
  </si>
  <si>
    <t>Indianapolis, IN 46227</t>
  </si>
  <si>
    <t>Columbus Transitional Care And Rehabilitation</t>
  </si>
  <si>
    <t>Tel: (812)372-8447</t>
  </si>
  <si>
    <t>Dave Kassen</t>
  </si>
  <si>
    <t>don@columbustransitional.com</t>
  </si>
  <si>
    <t>2100 Midway St</t>
  </si>
  <si>
    <t>Columbus, In 47201</t>
  </si>
  <si>
    <t>Laurels of DeKalb</t>
  </si>
  <si>
    <t>260-868-2164</t>
  </si>
  <si>
    <t>Marlene Miller</t>
  </si>
  <si>
    <t>mmiller@laurelhealth.com</t>
  </si>
  <si>
    <t>520 W Liberty Street</t>
  </si>
  <si>
    <t>Butler, IN 46721</t>
  </si>
  <si>
    <t>Lincolnshire Health &amp; Rehabilitation Center</t>
  </si>
  <si>
    <t>Tel: (219)769-9009</t>
  </si>
  <si>
    <t>Rita Gatson</t>
  </si>
  <si>
    <t>administrator@lincolnshirehrc.com</t>
  </si>
  <si>
    <t>8380 Virginia St</t>
  </si>
  <si>
    <t>Providence Health Care Center</t>
  </si>
  <si>
    <t>Tel: (812)535-4001</t>
  </si>
  <si>
    <t>Mandy Lynch</t>
  </si>
  <si>
    <t>mlynch@phcwoods.org</t>
  </si>
  <si>
    <t>1 Sisters Of Providence</t>
  </si>
  <si>
    <t>St Mary Of The Woods, In 47876</t>
  </si>
  <si>
    <t>Villages At Oak Ridge, The</t>
  </si>
  <si>
    <t>Tel: (812)254-3800</t>
  </si>
  <si>
    <t>Tonia Davis</t>
  </si>
  <si>
    <t>tonia.davis@villagesatoakridge.com</t>
  </si>
  <si>
    <t>1694 Troy Road</t>
  </si>
  <si>
    <t>Washington, In 47501</t>
  </si>
  <si>
    <t>Springhill Village</t>
  </si>
  <si>
    <t>Tel: (812)299-6300</t>
  </si>
  <si>
    <t>Jenifer McCarty</t>
  </si>
  <si>
    <t>jenifermccarty@asccare.com</t>
  </si>
  <si>
    <t>1001 E Springhill Dr</t>
  </si>
  <si>
    <t>Terrace At Solarbron The</t>
  </si>
  <si>
    <t>Tel: (812)985-0055</t>
  </si>
  <si>
    <t>Chris Goad</t>
  </si>
  <si>
    <t>solarbron-administrator@cardon.us</t>
  </si>
  <si>
    <t>1701 Mcdowell Rd</t>
  </si>
  <si>
    <t>Golden Living Center-Muncie</t>
  </si>
  <si>
    <t>Tel: (765)286-5979</t>
  </si>
  <si>
    <t>Andrea Schawver</t>
  </si>
  <si>
    <t>andrea.schawver@goldenlivingcenters.com</t>
  </si>
  <si>
    <t>2701 Lyn-Mar Dr</t>
  </si>
  <si>
    <t>Miller'S Merry Manor (Sullivan)</t>
  </si>
  <si>
    <t>Jody Akers</t>
  </si>
  <si>
    <t>adm012@millershealthsystems.com</t>
  </si>
  <si>
    <t>505 W Wolfe St</t>
  </si>
  <si>
    <t>Sullivan, In 47882</t>
  </si>
  <si>
    <t>Mason Health Care Center</t>
  </si>
  <si>
    <t>Tel: (574)371-2500</t>
  </si>
  <si>
    <t>Jason Metzger</t>
  </si>
  <si>
    <t>hfa.mason@tlcmgmt.com</t>
  </si>
  <si>
    <t>900 Provident Drive</t>
  </si>
  <si>
    <t>Blair Ridge Health Campus</t>
  </si>
  <si>
    <t>Tel: (765)472-8049</t>
  </si>
  <si>
    <t>Tammy tinsley</t>
  </si>
  <si>
    <t>tammy.tinsley@blairridge.com</t>
  </si>
  <si>
    <t>269 Meadowview Dr</t>
  </si>
  <si>
    <t>Peru, In 46970</t>
  </si>
  <si>
    <t>St Andrews Health Campus</t>
  </si>
  <si>
    <t>Tel: (812)934-5090</t>
  </si>
  <si>
    <t>Kevin Craig</t>
  </si>
  <si>
    <t>kevin.craig@standrewshc.com</t>
  </si>
  <si>
    <t>1400 Lammers Pike</t>
  </si>
  <si>
    <t>Batesville, In 47006</t>
  </si>
  <si>
    <t>Wellbrooke Of Wabash</t>
  </si>
  <si>
    <t>Tel: (260)274-0444</t>
  </si>
  <si>
    <t>Aaron Vogel</t>
  </si>
  <si>
    <t>aaron.vogel@wellbrookeofwabash.com</t>
  </si>
  <si>
    <t>20 John Kissinger Drive</t>
  </si>
  <si>
    <t>Wabash, In 46992</t>
  </si>
  <si>
    <t>Community Nursing And Rehabilitation Center</t>
  </si>
  <si>
    <t>Tel: (317)356-0911</t>
  </si>
  <si>
    <t>Evelyn laws</t>
  </si>
  <si>
    <t>evelynlaws@asccare.com</t>
  </si>
  <si>
    <t>5600 E 16Th St</t>
  </si>
  <si>
    <t>Indianapolis, In 46218</t>
  </si>
  <si>
    <t>Orchard Pointe Health Campus</t>
  </si>
  <si>
    <t>Tel: (260)347-3333</t>
  </si>
  <si>
    <t>Mark Howard</t>
  </si>
  <si>
    <t>mark.howard@orchardpointehc.com</t>
  </si>
  <si>
    <t>702 Sawyer Road</t>
  </si>
  <si>
    <t>Camelot Care Center</t>
  </si>
  <si>
    <t>Tel: (574)753-0404</t>
  </si>
  <si>
    <t>James Sizemore</t>
  </si>
  <si>
    <t>administrator@camelot-care.com</t>
  </si>
  <si>
    <t>1555 Commerce St</t>
  </si>
  <si>
    <t>Markle Health &amp; Rehabilitation</t>
  </si>
  <si>
    <t>Tel: (260)758-2131</t>
  </si>
  <si>
    <t>Vicki Shepherd</t>
  </si>
  <si>
    <t>vickishepherd@asccare.com</t>
  </si>
  <si>
    <t>170 N Tracy St</t>
  </si>
  <si>
    <t>Markle, In 46770</t>
  </si>
  <si>
    <t>Monticello Healthcare</t>
  </si>
  <si>
    <t>Tel: (574)583-7073</t>
  </si>
  <si>
    <t>Chris Schiavone</t>
  </si>
  <si>
    <t>chrisschiavone@asccare.com</t>
  </si>
  <si>
    <t>1120 N Main St</t>
  </si>
  <si>
    <t>Stonebrooke Rehabilitation Center</t>
  </si>
  <si>
    <t>Tel: (765)529-0230</t>
  </si>
  <si>
    <t>Amanda Martin</t>
  </si>
  <si>
    <t>amandamartin@asccare.com</t>
  </si>
  <si>
    <t>990 N 16Th St</t>
  </si>
  <si>
    <t>Countryside Manor Health &amp; Living Community</t>
  </si>
  <si>
    <t>Erica Bowman</t>
  </si>
  <si>
    <t>countryside-administrator@cardon.us</t>
  </si>
  <si>
    <t>205 Marine Dr</t>
  </si>
  <si>
    <t>Anderson, IN 46016</t>
  </si>
  <si>
    <t>Life Care Center Of Michigan City</t>
  </si>
  <si>
    <t>Tel: (219)872-7251</t>
  </si>
  <si>
    <t>Terri Phillips</t>
  </si>
  <si>
    <t>terri_phillips@lcca.com</t>
  </si>
  <si>
    <t>802 Us Highway 20 East</t>
  </si>
  <si>
    <t>Harrison's Crossing Health Campus</t>
  </si>
  <si>
    <t>Tel: (812)234-7111</t>
  </si>
  <si>
    <t>Shannon Williams</t>
  </si>
  <si>
    <t>Shannon.Williams@harrisonscrossinghc.com</t>
  </si>
  <si>
    <t>395 8Th Avenue</t>
  </si>
  <si>
    <t>River Pointe Health Campus</t>
  </si>
  <si>
    <t>Tel: (812)475-2822</t>
  </si>
  <si>
    <t>Adam Strickland</t>
  </si>
  <si>
    <t>adam.strickland@riverpointehs.com</t>
  </si>
  <si>
    <t>3001 Galaxy Dr</t>
  </si>
  <si>
    <t>Evansville, In 47715</t>
  </si>
  <si>
    <t>Stonecroft Health Campus</t>
  </si>
  <si>
    <t>Tel: (812)825-0551</t>
  </si>
  <si>
    <t>Nikki Gee</t>
  </si>
  <si>
    <t>Nikki.Gee@stonecrofthc.com</t>
  </si>
  <si>
    <t>363 South Fieldstone Blvd</t>
  </si>
  <si>
    <t>Bloomington, In 47403</t>
  </si>
  <si>
    <t>St Augustine Home For The Aged</t>
  </si>
  <si>
    <t>Tel: (317)415-5767</t>
  </si>
  <si>
    <t>David Gobber</t>
  </si>
  <si>
    <t>DNSIndianapolis@littlesistersofthepoor.org</t>
  </si>
  <si>
    <t>2345 W 86Th St</t>
  </si>
  <si>
    <t>Ben Hur Health And Rehabilitation</t>
  </si>
  <si>
    <t>Tel: (765)362-0905</t>
  </si>
  <si>
    <t>Candice Thurman</t>
  </si>
  <si>
    <t>candicethurman@asccare.com</t>
  </si>
  <si>
    <t>1375 S Grant Ave</t>
  </si>
  <si>
    <t>Bethel Manor</t>
  </si>
  <si>
    <t>Tel: (812)425-8182</t>
  </si>
  <si>
    <t>Josh Bowman</t>
  </si>
  <si>
    <t>jbowman@bethelmanor.com</t>
  </si>
  <si>
    <t>6015 Kratzville Rd</t>
  </si>
  <si>
    <t>Meadows Manor North</t>
  </si>
  <si>
    <t>Tel: (812)466-5217</t>
  </si>
  <si>
    <t>Wendy McNamara-Baker</t>
  </si>
  <si>
    <t>north@sunsetharborinc.com</t>
  </si>
  <si>
    <t>3150 N Seventh St</t>
  </si>
  <si>
    <t>Brookside Village Inc</t>
  </si>
  <si>
    <t>Wendy Broughton</t>
  </si>
  <si>
    <t>brookside-administrator@cardon.us</t>
  </si>
  <si>
    <t>1111 Church Ave</t>
  </si>
  <si>
    <t>Jasper, IN 47546</t>
  </si>
  <si>
    <t>Century Villa Health Care</t>
  </si>
  <si>
    <t>Exceptional</t>
  </si>
  <si>
    <t>Michael Gerig</t>
  </si>
  <si>
    <t>michael.gerig@centuryvilla.com</t>
  </si>
  <si>
    <t>705 N Meridian St</t>
  </si>
  <si>
    <t>Greentown, IN 46936</t>
  </si>
  <si>
    <t>North Capitol Nursing &amp; Rehabilitation Center</t>
  </si>
  <si>
    <t>Tel: (317)924-5821</t>
  </si>
  <si>
    <t>Kesha Lagrone</t>
  </si>
  <si>
    <t>keshalagrone@asccare.com</t>
  </si>
  <si>
    <t>2010 N Capitol Ave</t>
  </si>
  <si>
    <t>Indianapolis, In 46202</t>
  </si>
  <si>
    <t>Golden Living Center-Bloomington</t>
  </si>
  <si>
    <t>Tel: (812)332-4437</t>
  </si>
  <si>
    <t>Elizabeth Price</t>
  </si>
  <si>
    <t>Elizabeth.Price@goldenlivingcenters.com</t>
  </si>
  <si>
    <t>155 E Burks Dr</t>
  </si>
  <si>
    <t>Bloomington, In 47401</t>
  </si>
  <si>
    <t>Amber Manor Care Center</t>
  </si>
  <si>
    <t>Tel: (812)354-3001</t>
  </si>
  <si>
    <t>Cindi Lents</t>
  </si>
  <si>
    <t>cindi.lents@ambermanorhc.com</t>
  </si>
  <si>
    <t>801 E Illinois St</t>
  </si>
  <si>
    <t>Petersburg, In 47567</t>
  </si>
  <si>
    <t>Aspen Place Health Campus</t>
  </si>
  <si>
    <t>Tel: (812)527-2222</t>
  </si>
  <si>
    <t>Shaun Steele</t>
  </si>
  <si>
    <t>shaun.steele@aspenplacehc.com</t>
  </si>
  <si>
    <t>2320 N Montgomery Road</t>
  </si>
  <si>
    <t>Northview Health And Living</t>
  </si>
  <si>
    <t>Kim Carlson</t>
  </si>
  <si>
    <t>kim.carlson@eshl.org</t>
  </si>
  <si>
    <t>1235 W Cross St</t>
  </si>
  <si>
    <t>Forest Creek Village</t>
  </si>
  <si>
    <t>Jessica Dickson</t>
  </si>
  <si>
    <t>jessicadickson@asccare.com</t>
  </si>
  <si>
    <t>525 E Thompson Rd</t>
  </si>
  <si>
    <t>Zionsville Meadows</t>
  </si>
  <si>
    <t>Tel: (317)873-5205</t>
  </si>
  <si>
    <t>Sonia Patel</t>
  </si>
  <si>
    <t>SoniaPatel@ASCCare.com</t>
  </si>
  <si>
    <t>675 S Ford Rd</t>
  </si>
  <si>
    <t>Zionsville, In 46077</t>
  </si>
  <si>
    <t>Greenwood Health And Living Community</t>
  </si>
  <si>
    <t>Tel: (317)881-3535</t>
  </si>
  <si>
    <t>Tina Le</t>
  </si>
  <si>
    <t>greenwood-administrator@cardon.us</t>
  </si>
  <si>
    <t>937 Fry Rd</t>
  </si>
  <si>
    <t>Southpointe Healthcare Center</t>
  </si>
  <si>
    <t>Tel: (317)885-3333</t>
  </si>
  <si>
    <t>Kevin Rickard</t>
  </si>
  <si>
    <t>krickard@chs-corp.com</t>
  </si>
  <si>
    <t>4904 War Admiral Drive</t>
  </si>
  <si>
    <t>Golden Living Center - Willow Springs</t>
  </si>
  <si>
    <t>Tel: (317)872-8811</t>
  </si>
  <si>
    <t>Jordan Sikora</t>
  </si>
  <si>
    <t>jordan.skiora@goldenlivingcenters.com</t>
  </si>
  <si>
    <t>2002 West 86Th Street</t>
  </si>
  <si>
    <t>Signature Healthcare Of Lafayette</t>
  </si>
  <si>
    <t>Tel: (765)477-7791</t>
  </si>
  <si>
    <t>Mary Oliver</t>
  </si>
  <si>
    <t>admin.lafayette@signaturehealthcarellc.com</t>
  </si>
  <si>
    <t>300 Windy Hill Dr</t>
  </si>
  <si>
    <t>Rolling Meadows Health Care Center</t>
  </si>
  <si>
    <t>765-662-9350/765-981-2081</t>
  </si>
  <si>
    <t>Brad Needler</t>
  </si>
  <si>
    <t>hfa.rolling@tlcmgmt.com</t>
  </si>
  <si>
    <t>604 Rennaker St</t>
  </si>
  <si>
    <t>La fontaine, IN 46940</t>
  </si>
  <si>
    <t>Bridgepointe Health Campus</t>
  </si>
  <si>
    <t>Tel: (812)886-9870</t>
  </si>
  <si>
    <t>Briana Crutchfield</t>
  </si>
  <si>
    <t>briana.crutchfield@bridgepointehc.com</t>
  </si>
  <si>
    <t>1900 College Ave</t>
  </si>
  <si>
    <t>Catherine Kasper Home</t>
  </si>
  <si>
    <t>Tel: (574)935-1742</t>
  </si>
  <si>
    <t>Sara Marsh</t>
  </si>
  <si>
    <t>smarsh@poorhandmaids.org</t>
  </si>
  <si>
    <t>9601 S Union Rd</t>
  </si>
  <si>
    <t>Donaldson, In 46513</t>
  </si>
  <si>
    <t>Northern Lakes Nursing And Rehabilitation Center</t>
  </si>
  <si>
    <t>Tel: (260)665-9467</t>
  </si>
  <si>
    <t>Dee Smallman</t>
  </si>
  <si>
    <t>deesmallman@northernlakesnursing.com</t>
  </si>
  <si>
    <t>516 N Williams St</t>
  </si>
  <si>
    <t>Angola, In 46703</t>
  </si>
  <si>
    <t>South Shore Health &amp; Rehabilitation Center</t>
  </si>
  <si>
    <t>Tel: (219)886-7070</t>
  </si>
  <si>
    <t>Ronald Arndt</t>
  </si>
  <si>
    <t>rarndt@southshoregary.com</t>
  </si>
  <si>
    <t>353 Tyler St</t>
  </si>
  <si>
    <t>Gary, In 46402</t>
  </si>
  <si>
    <t>Miller'S Health &amp; Rehab</t>
  </si>
  <si>
    <t>Nereida Henderson</t>
  </si>
  <si>
    <t>laportedon@millersmerrymanor.com</t>
  </si>
  <si>
    <t>3530 Monroe Street</t>
  </si>
  <si>
    <t>Covered Bridge Health Campus</t>
  </si>
  <si>
    <t>Tel: (812)523-6405</t>
  </si>
  <si>
    <t>Angie Short</t>
  </si>
  <si>
    <t>angela.short@coveredbridgehc.com</t>
  </si>
  <si>
    <t>1675 W Tipton St</t>
  </si>
  <si>
    <t>Seymour, In 47274</t>
  </si>
  <si>
    <t>River Terrace Health Campus</t>
  </si>
  <si>
    <t>Tel: (812)265-0080</t>
  </si>
  <si>
    <t>Brittan Mefford</t>
  </si>
  <si>
    <t>brittan.mefford@riverterrhc.com</t>
  </si>
  <si>
    <t>120 Presbyterian Ave</t>
  </si>
  <si>
    <t>Madison, In 47250</t>
  </si>
  <si>
    <t>Wellbrooke Of Avon</t>
  </si>
  <si>
    <t>Tel: (317)273-2144</t>
  </si>
  <si>
    <t>Alicia Lambert</t>
  </si>
  <si>
    <t>alicia.lambert@wellbrookeofavon.com</t>
  </si>
  <si>
    <t>10307 East County Road 100 North</t>
  </si>
  <si>
    <t>Indianapolis, In 46234</t>
  </si>
  <si>
    <t>Northwood Retirement Community</t>
  </si>
  <si>
    <t>(812) 482-1722</t>
  </si>
  <si>
    <t>Tresia Bland</t>
  </si>
  <si>
    <t>tbland@good-sam.com</t>
  </si>
  <si>
    <t>Jasper, In 47546</t>
  </si>
  <si>
    <t>Rolling Hills Healthcare Center</t>
  </si>
  <si>
    <t>Tel: (812)948-0670</t>
  </si>
  <si>
    <t>Greg Jackson</t>
  </si>
  <si>
    <t>wijackson@chs-corp.com</t>
  </si>
  <si>
    <t>3625 St Joseph Rd</t>
  </si>
  <si>
    <t>Woodlands The</t>
  </si>
  <si>
    <t>Tel: (765)289-3451</t>
  </si>
  <si>
    <t>James Combs</t>
  </si>
  <si>
    <t>james_combs@lcca.com</t>
  </si>
  <si>
    <t>3820 W Jackson St</t>
  </si>
  <si>
    <t>Mill Pond Health Campus</t>
  </si>
  <si>
    <t>Tel: (765)653-4397</t>
  </si>
  <si>
    <t>Rachel Frye</t>
  </si>
  <si>
    <t>rachel.frye@millpondhc.com</t>
  </si>
  <si>
    <t>1014 Mill Pond Lane</t>
  </si>
  <si>
    <t>St Elizabeth Healthcare Center</t>
  </si>
  <si>
    <t>Tel: (765)564-6380</t>
  </si>
  <si>
    <t>Katelyn Allen ADHS</t>
  </si>
  <si>
    <t>katelyn.allen@stelizabethhc.com</t>
  </si>
  <si>
    <t>701 Armory Rd</t>
  </si>
  <si>
    <t>Delphi, In 46923</t>
  </si>
  <si>
    <t>Woodmont Health Campus</t>
  </si>
  <si>
    <t>Tel: (812)897-4114</t>
  </si>
  <si>
    <t>Jordon Shots</t>
  </si>
  <si>
    <t>jordan.shots@woodmonthc.com</t>
  </si>
  <si>
    <t>1325 Rockport Rd</t>
  </si>
  <si>
    <t>Boonville, In 47601</t>
  </si>
  <si>
    <t>Harcourt Terrace Nursing And Rehabilitation</t>
  </si>
  <si>
    <t>Tel: (317)872-7261</t>
  </si>
  <si>
    <t>Christina Lloyd</t>
  </si>
  <si>
    <t>christinalloyd@asccare.com</t>
  </si>
  <si>
    <t>8181 Harcourt Rd</t>
  </si>
  <si>
    <t>Golden Living Center Fountainview</t>
  </si>
  <si>
    <t>Rayne Wise</t>
  </si>
  <si>
    <t>Rayne.Wise@goldenlivingcenters.com</t>
  </si>
  <si>
    <t>609 W. Tanglewood Ln.</t>
  </si>
  <si>
    <t>Mishawaka, IN 46545</t>
  </si>
  <si>
    <t>Golden Living- Golden Rule</t>
  </si>
  <si>
    <t>Lynn Adams</t>
  </si>
  <si>
    <t>lynn.adams@goldenlivingcenters.com</t>
  </si>
  <si>
    <t>2330 Straight Line Pike</t>
  </si>
  <si>
    <t>Richmond, IN 47374</t>
  </si>
  <si>
    <t>Hampton Oaks Health Campus</t>
  </si>
  <si>
    <t>Tel: (812)752-2694</t>
  </si>
  <si>
    <t>Robin McCLain</t>
  </si>
  <si>
    <t>Robin.Mclain@hamptonoakshc.com</t>
  </si>
  <si>
    <t>966 N Wilson Rd</t>
  </si>
  <si>
    <t>Scottsburg, In 47170</t>
  </si>
  <si>
    <t>St Charles Health Campus</t>
  </si>
  <si>
    <t>Tel: (812)634-6570</t>
  </si>
  <si>
    <t>Allison Braun</t>
  </si>
  <si>
    <t>allison.braun@stcharleshc.com</t>
  </si>
  <si>
    <t>3150 St Charles St</t>
  </si>
  <si>
    <t>Woodbridge Health Campus</t>
  </si>
  <si>
    <t>Tel: (574)753-3223</t>
  </si>
  <si>
    <t>Tamera Shirels</t>
  </si>
  <si>
    <t>tamera.shirels@woodbridgehc.com</t>
  </si>
  <si>
    <t>602 Woodbridge Ave</t>
  </si>
  <si>
    <t>Aperion Care Tolleston Park</t>
  </si>
  <si>
    <t>Sarah Winchester Gilstrap</t>
  </si>
  <si>
    <t>swinchestergilstrap@aperioncare.com</t>
  </si>
  <si>
    <t>2350 Taft St</t>
  </si>
  <si>
    <t>Gary, IN 46404</t>
  </si>
  <si>
    <t>Good Samaritan Home &amp; Rehabilitative Center</t>
  </si>
  <si>
    <t>Tel: (812)749-4774</t>
  </si>
  <si>
    <t>Brian Bailey</t>
  </si>
  <si>
    <t>BrianBailey@asccare.com</t>
  </si>
  <si>
    <t>231 N Jackson St</t>
  </si>
  <si>
    <t>Oakland City, In 47660</t>
  </si>
  <si>
    <t>Signature Healthcare Of Fort Wayne</t>
  </si>
  <si>
    <t>Tel: (260)486-3001</t>
  </si>
  <si>
    <t>Dave Holbrook</t>
  </si>
  <si>
    <t>dholbrook@shccs.com</t>
  </si>
  <si>
    <t>6006 Brandy Chase Cove</t>
  </si>
  <si>
    <t>Golden Living Center- Lincoln Hills</t>
  </si>
  <si>
    <t>Julie Pennington</t>
  </si>
  <si>
    <t>julie.pennington@goldenlivingcenters.com</t>
  </si>
  <si>
    <t>402 19th St.</t>
  </si>
  <si>
    <t>Tell City, IN 47586</t>
  </si>
  <si>
    <t>Meadow View Health And Rehabilitation</t>
  </si>
  <si>
    <t>Tel: (812)883-4681</t>
  </si>
  <si>
    <t>Joe Cox</t>
  </si>
  <si>
    <t>joecox@asccare.com</t>
  </si>
  <si>
    <t>900 Anson St</t>
  </si>
  <si>
    <t>Owen Valley Health Campus</t>
  </si>
  <si>
    <t>Tel: (812)829-2331</t>
  </si>
  <si>
    <t>Kim Shay</t>
  </si>
  <si>
    <t>kim.shay@owenvalleyhc.com</t>
  </si>
  <si>
    <t>920 W Hwy 46</t>
  </si>
  <si>
    <t>Spencer, In 47460</t>
  </si>
  <si>
    <t>St Mary Healthcare Center</t>
  </si>
  <si>
    <t>Tel: (765)447-4102</t>
  </si>
  <si>
    <t>Makenzie Miles</t>
  </si>
  <si>
    <t>makenzie.miles@stmaryhcc.com</t>
  </si>
  <si>
    <t>2201 Cason St</t>
  </si>
  <si>
    <t>Clearvista Lake Health Campus</t>
  </si>
  <si>
    <t>Tel: (317)578-7500</t>
  </si>
  <si>
    <t>Mac McCallum</t>
  </si>
  <si>
    <t>mac.mccallum@clearvistalakehc.com</t>
  </si>
  <si>
    <t>8405 Clearvista Place</t>
  </si>
  <si>
    <t>Indianapolis, In 46256</t>
  </si>
  <si>
    <t>Stonebridge Health Campus</t>
  </si>
  <si>
    <t>Tel: (812)278-8195</t>
  </si>
  <si>
    <t>Jennifer Etienne</t>
  </si>
  <si>
    <t>Jennifer.Etienne@stonebridgehs.com</t>
  </si>
  <si>
    <t>3100 Shawnee Dr S</t>
  </si>
  <si>
    <t>Bedford, In 47421</t>
  </si>
  <si>
    <t>Bethany Village</t>
  </si>
  <si>
    <t>Tel: (317)783-4042</t>
  </si>
  <si>
    <t>Neha Patel</t>
  </si>
  <si>
    <t>nehapatel@asccare.com</t>
  </si>
  <si>
    <t>3518 S Shelby St</t>
  </si>
  <si>
    <t>Cardinal Nursing And Rehabilitation Center</t>
  </si>
  <si>
    <t>Tel: (574)287-6501</t>
  </si>
  <si>
    <t>Anne Morgan</t>
  </si>
  <si>
    <t>annemorgan@asccare.com</t>
  </si>
  <si>
    <t>1121 E Lasalle Ave</t>
  </si>
  <si>
    <t>South Bend, In 46617</t>
  </si>
  <si>
    <t>Cypress Grove Rehabilitation Center</t>
  </si>
  <si>
    <t>Tel: (812)853-2993</t>
  </si>
  <si>
    <t>Brandie Snyder</t>
  </si>
  <si>
    <t>brandiesnyder@ascseniorcare.com</t>
  </si>
  <si>
    <t>4255 Medwell Dr</t>
  </si>
  <si>
    <t>Seymour Crossing</t>
  </si>
  <si>
    <t>Jennifer Rogers</t>
  </si>
  <si>
    <t>JenniferRogers@AscCare.com</t>
  </si>
  <si>
    <t>707 S Jackson Park Dr</t>
  </si>
  <si>
    <t>Seymour, IN 47274</t>
  </si>
  <si>
    <t>West Bend Nursing And Rehabilitation</t>
  </si>
  <si>
    <t>Tel: (574)282-1294</t>
  </si>
  <si>
    <t>McKenzie Hojara</t>
  </si>
  <si>
    <t>mckenziehojara@asccare.com</t>
  </si>
  <si>
    <t>4600 W Washington Ave</t>
  </si>
  <si>
    <t>South Bend, In 46619</t>
  </si>
  <si>
    <t>Hanover Nursing Center</t>
  </si>
  <si>
    <t>Tel: (812)866-2625</t>
  </si>
  <si>
    <t>Markietta Burns</t>
  </si>
  <si>
    <t>hanover.admin@chosenhc.com</t>
  </si>
  <si>
    <t>410 W Lagrange Rd</t>
  </si>
  <si>
    <t>Hanover, In 47243</t>
  </si>
  <si>
    <t>Kokomo Healthcare Center</t>
  </si>
  <si>
    <t>Tel: (765)453-5600</t>
  </si>
  <si>
    <t>Elizabeth Patton</t>
  </si>
  <si>
    <t>epatton@chs-corp.com</t>
  </si>
  <si>
    <t>429 W Lincoln Rd</t>
  </si>
  <si>
    <t>Golden Living Center-Richmond</t>
  </si>
  <si>
    <t>Tel: (765)966-7788</t>
  </si>
  <si>
    <t>Rachel Armstrong</t>
  </si>
  <si>
    <t>Rachel.armstrong@goldenlivingcenters.com</t>
  </si>
  <si>
    <t>1042 Oak Dr</t>
  </si>
  <si>
    <t>Golden Living Center-Valparaiso</t>
  </si>
  <si>
    <t>Tel: (219)462-6158</t>
  </si>
  <si>
    <t>Jennifer Neely</t>
  </si>
  <si>
    <t>jennifer.neely@goldenlivingcenters.com</t>
  </si>
  <si>
    <t>251 Sturdy Rd</t>
  </si>
  <si>
    <t>Hammond-Whiting Care Center</t>
  </si>
  <si>
    <t>Tel: (219)659-2770</t>
  </si>
  <si>
    <t>Kelly Duhaim</t>
  </si>
  <si>
    <t>kelly_duhaime@lcca.com</t>
  </si>
  <si>
    <t>1000 114Th St</t>
  </si>
  <si>
    <t>Whiting, In 46394</t>
  </si>
  <si>
    <t>Heritage Healthcare</t>
  </si>
  <si>
    <t>Tel: (765)463-1541</t>
  </si>
  <si>
    <t>Megan Gaylor</t>
  </si>
  <si>
    <t>megan_gaylor@lcca.com</t>
  </si>
  <si>
    <t>3401 Soldiers Home Rd</t>
  </si>
  <si>
    <t>Majestic Care Of North Vernon</t>
  </si>
  <si>
    <t>Tel: (812)346-9333</t>
  </si>
  <si>
    <t>Christine</t>
  </si>
  <si>
    <t>ed.northvernon@majesticcare.com</t>
  </si>
  <si>
    <t>701 Henry Street</t>
  </si>
  <si>
    <t>North Vernon, In 47265</t>
  </si>
  <si>
    <t>Majestic Care Of Sheridan</t>
  </si>
  <si>
    <t>Tel: (317)758-4426</t>
  </si>
  <si>
    <t>Zach Winkle ADON</t>
  </si>
  <si>
    <t>adon.sheridan@majesticcare.com</t>
  </si>
  <si>
    <t>803 S Hamilton St</t>
  </si>
  <si>
    <t>Sheridan, In 46069</t>
  </si>
  <si>
    <t>Miller'S Merry Manor (Chesterfield)</t>
  </si>
  <si>
    <t>Tel: (765)378-0213</t>
  </si>
  <si>
    <t>Mackenzie Money</t>
  </si>
  <si>
    <t>chesterfieldadm@millershealthsystems.com</t>
  </si>
  <si>
    <t>524 Anderson Rd</t>
  </si>
  <si>
    <t>Chesterfield, In 46017</t>
  </si>
  <si>
    <t>Addison Pointe Health &amp; Rehabilitation Center</t>
  </si>
  <si>
    <t>Tel: (219)921-2200</t>
  </si>
  <si>
    <t>Carol Whitehead</t>
  </si>
  <si>
    <t>hfa.addison@tlcmgmt.com</t>
  </si>
  <si>
    <t>780 Dickinson Road</t>
  </si>
  <si>
    <t>Arlington Place Health Campus</t>
  </si>
  <si>
    <t>Tel: (317)353-6000</t>
  </si>
  <si>
    <t>Roland Mann</t>
  </si>
  <si>
    <t>roland.mann@arlingtonplacehc.com</t>
  </si>
  <si>
    <t>1635 N Arlington Ave</t>
  </si>
  <si>
    <t>Waters Of Dillsboro-Ross Manor, The</t>
  </si>
  <si>
    <t>Vanessa Roll</t>
  </si>
  <si>
    <t>administrator@watersofdillsboro.com</t>
  </si>
  <si>
    <t>12803 Lenover St</t>
  </si>
  <si>
    <t>Dillsboro, IN 47018</t>
  </si>
  <si>
    <t>Waters Of Princeton, The</t>
  </si>
  <si>
    <t>Tel: (812)385-5238</t>
  </si>
  <si>
    <t>Katherine Seibel</t>
  </si>
  <si>
    <t>administrator@watersofprinceton.com</t>
  </si>
  <si>
    <t>1020 W Vine St</t>
  </si>
  <si>
    <t>Princeton, In 47670</t>
  </si>
  <si>
    <t>Belltower Health &amp; Rehabilitation Center</t>
  </si>
  <si>
    <t>Tel: (574)406-6600</t>
  </si>
  <si>
    <t>Marti Carmean</t>
  </si>
  <si>
    <t>marticarmean@fundtlc.com</t>
  </si>
  <si>
    <t>5805 North Fir Road</t>
  </si>
  <si>
    <t>Granger, In 46530</t>
  </si>
  <si>
    <t>Briarcliff Health &amp; Rehabilitation Center</t>
  </si>
  <si>
    <t>260-413-2625</t>
  </si>
  <si>
    <t>Monti Montgomery</t>
  </si>
  <si>
    <t>monti@sterlinghcm.com</t>
  </si>
  <si>
    <t>5024 Western Avenue</t>
  </si>
  <si>
    <t>Evansville Protestant Home</t>
  </si>
  <si>
    <t>(812) 476-3360</t>
  </si>
  <si>
    <t>Michelle Perry</t>
  </si>
  <si>
    <t>mperry@evansvilleprotestanthome.org</t>
  </si>
  <si>
    <t>3701 Washington Ave</t>
  </si>
  <si>
    <t>Evansville, In 47714</t>
  </si>
  <si>
    <t>Garden Villa - Bedford</t>
  </si>
  <si>
    <t>Tel: (812)277-3730</t>
  </si>
  <si>
    <t>Edward Hughes</t>
  </si>
  <si>
    <t>ehughes@gardenvillahealth.com</t>
  </si>
  <si>
    <t>2111 Norton Ln</t>
  </si>
  <si>
    <t>Garden Villa - Bloomington</t>
  </si>
  <si>
    <t>Tel: (812)339-1657</t>
  </si>
  <si>
    <t>Angela Patterson</t>
  </si>
  <si>
    <t>apatterson@gardenvillahealth.com</t>
  </si>
  <si>
    <t>1100 S Curry Pk</t>
  </si>
  <si>
    <t>Green House Cottages Of Carmel</t>
  </si>
  <si>
    <t>Tel: (317)816-3151</t>
  </si>
  <si>
    <t>616 Green House Way</t>
  </si>
  <si>
    <t>Lake County Nursing And Rehabilitation Center</t>
  </si>
  <si>
    <t>Tel: (219)397-0380</t>
  </si>
  <si>
    <t>Sherri Moreno</t>
  </si>
  <si>
    <t>administrator@lakecountynursingandrehab.com</t>
  </si>
  <si>
    <t>5025 Mccook Ave</t>
  </si>
  <si>
    <t>East Chicago, In 46312</t>
  </si>
  <si>
    <t>Lutheran Community Home</t>
  </si>
  <si>
    <t>Tel: (812)522-5927</t>
  </si>
  <si>
    <t>Karen Fleetwood</t>
  </si>
  <si>
    <t>kfleetwood@lutherancommhome.org</t>
  </si>
  <si>
    <t>111 W Church Ave</t>
  </si>
  <si>
    <t>Meadows Manor East</t>
  </si>
  <si>
    <t>Tel: (812)235-6281</t>
  </si>
  <si>
    <t>Pam Clevenger</t>
  </si>
  <si>
    <t>east@sunsetharborinc.com</t>
  </si>
  <si>
    <t>3300 Poplar St</t>
  </si>
  <si>
    <t>Terre Haute, In 47803</t>
  </si>
  <si>
    <t>Milner Community Health Care</t>
  </si>
  <si>
    <t>Tel: (765)379-2112</t>
  </si>
  <si>
    <t>Richard Gregg Jackson</t>
  </si>
  <si>
    <t>gregg@milnerhealthcare.org</t>
  </si>
  <si>
    <t>370 E Main St</t>
  </si>
  <si>
    <t>Rossville, In 46065</t>
  </si>
  <si>
    <t>Parkview Haven</t>
  </si>
  <si>
    <t>Tel: (219)567-9149</t>
  </si>
  <si>
    <t>Patty Johnson</t>
  </si>
  <si>
    <t>administrator@parkviewhaven.com</t>
  </si>
  <si>
    <t>101 Constitution Dr</t>
  </si>
  <si>
    <t>Francesville, In 47946</t>
  </si>
  <si>
    <t>Pilgrim Manor</t>
  </si>
  <si>
    <t>Tel: (574)936-9943</t>
  </si>
  <si>
    <t>Robin Shull</t>
  </si>
  <si>
    <t>swagers@pilgrim-manor.com</t>
  </si>
  <si>
    <t>222 Parkview St</t>
  </si>
  <si>
    <t>Pine Haven Health And Rehabilitation Center</t>
  </si>
  <si>
    <t>Janie Swedenburg</t>
  </si>
  <si>
    <t>jswedenburg@maximushg.com</t>
  </si>
  <si>
    <t>3400 Stocker Dr</t>
  </si>
  <si>
    <t>Retreat At The Stratford, The</t>
  </si>
  <si>
    <t>Michelle Eads</t>
  </si>
  <si>
    <t>meads@stratford-living.com</t>
  </si>
  <si>
    <t>2460 Glebe St</t>
  </si>
  <si>
    <t>Carmel, IN 46032</t>
  </si>
  <si>
    <t>St Paul Hermitage</t>
  </si>
  <si>
    <t>Tel: (317)786-2261</t>
  </si>
  <si>
    <t>Sister Heather Foltz</t>
  </si>
  <si>
    <t>administrator@stpaulhermitage.org</t>
  </si>
  <si>
    <t>501 N 17Th Ave</t>
  </si>
  <si>
    <t>Witham Extended Care</t>
  </si>
  <si>
    <t>Tel: (765)485-8300</t>
  </si>
  <si>
    <t>Teresa Snyder</t>
  </si>
  <si>
    <t>tsnyder@witham.org</t>
  </si>
  <si>
    <t>2605 N Lebanon Street</t>
  </si>
  <si>
    <t>Lebanon, In 46052</t>
  </si>
  <si>
    <t>Arbor Grove Village</t>
  </si>
  <si>
    <t>Tel: (812)663-8553</t>
  </si>
  <si>
    <t>Kim Roberts</t>
  </si>
  <si>
    <t>kimberlyroberts@ascseniorcare.com</t>
  </si>
  <si>
    <t>1021 E Central Ave</t>
  </si>
  <si>
    <t>Bethlehem Woods Nursing And Rehabilitation</t>
  </si>
  <si>
    <t>Tel: (260)485-8157</t>
  </si>
  <si>
    <t>JoElyn Morrris</t>
  </si>
  <si>
    <t>joelynmorris@asccare.com</t>
  </si>
  <si>
    <t>4430 Elsdale Dr</t>
  </si>
  <si>
    <t>Riveroaks Health Campus</t>
  </si>
  <si>
    <t>Tel: (812)385-0794</t>
  </si>
  <si>
    <t>Dana Larson</t>
  </si>
  <si>
    <t>dana.larson@riveroakshc.com</t>
  </si>
  <si>
    <t>1244 Vail St</t>
  </si>
  <si>
    <t>Bertha D Garten Ketcham Memorial Center</t>
  </si>
  <si>
    <t>Tel: (812)636-4920</t>
  </si>
  <si>
    <t>Kathy Whittman</t>
  </si>
  <si>
    <t>kathy@ketchammemorial.com</t>
  </si>
  <si>
    <t>601 E Race St</t>
  </si>
  <si>
    <t>Odon, In 47562</t>
  </si>
  <si>
    <t>Springs Valley Meadows</t>
  </si>
  <si>
    <t>Tel: (812)936-9991</t>
  </si>
  <si>
    <t>Skylar Whiteman</t>
  </si>
  <si>
    <t>skylarwhiteman@asccare.com</t>
  </si>
  <si>
    <t>457 S Sr 145</t>
  </si>
  <si>
    <t>French Lick, In 47432</t>
  </si>
  <si>
    <t>Timbers Of Jasper The</t>
  </si>
  <si>
    <t>Tel: (812)482-6161</t>
  </si>
  <si>
    <t>Beau Kellams</t>
  </si>
  <si>
    <t>beaukellams@asccare.com</t>
  </si>
  <si>
    <t>2909 Howard Dr</t>
  </si>
  <si>
    <t>Forest Park Health Campus</t>
  </si>
  <si>
    <t>Tel: (765)966-5705</t>
  </si>
  <si>
    <t>Gary</t>
  </si>
  <si>
    <t>Gary.Griffin@ForestParkHC.com</t>
  </si>
  <si>
    <t>2401 South L St</t>
  </si>
  <si>
    <t>Miller'S Merry Manor (Lagrange)</t>
  </si>
  <si>
    <t>Tel: (260)463-2172</t>
  </si>
  <si>
    <t>Steven Scott</t>
  </si>
  <si>
    <t>mr003@millershealthsystems.com</t>
  </si>
  <si>
    <t>787 N Detroit St</t>
  </si>
  <si>
    <t>Lagrange, In 46761</t>
  </si>
  <si>
    <t>Summit City Nursing And Rehabilitation</t>
  </si>
  <si>
    <t>Tel: (260)484-0602</t>
  </si>
  <si>
    <t>jae Gerardot</t>
  </si>
  <si>
    <t>jaegerardot@asccare.com</t>
  </si>
  <si>
    <t>2940 N Clinton St</t>
  </si>
  <si>
    <t>Westview Nursing And Rehabilitation Center</t>
  </si>
  <si>
    <t>Tel: (812)279-4494</t>
  </si>
  <si>
    <t>Melody Sowders</t>
  </si>
  <si>
    <t>melodysowders@ascseniorcare.com</t>
  </si>
  <si>
    <t>1510 Clinic Dr</t>
  </si>
  <si>
    <t>Morning Breeze Retirement Community And Healthcare</t>
  </si>
  <si>
    <t>Holly</t>
  </si>
  <si>
    <t>april.hughes@morningbreeze.org</t>
  </si>
  <si>
    <t>950 N Lakeview Dr</t>
  </si>
  <si>
    <t>Greensburg, IN 47240</t>
  </si>
  <si>
    <t>Miller'S Merry Manor (Wabash East)</t>
  </si>
  <si>
    <t>Tel: (260)563-4112</t>
  </si>
  <si>
    <t>Brittany Hanna</t>
  </si>
  <si>
    <t>adm006@millersmerrymanor.com</t>
  </si>
  <si>
    <t>1900 N Alber St</t>
  </si>
  <si>
    <t>Springs At Lafayette, The</t>
  </si>
  <si>
    <t>Tel: (765)446-9229</t>
  </si>
  <si>
    <t>Joni Quinn</t>
  </si>
  <si>
    <t>joni.quinn@springsatlafayette.com</t>
  </si>
  <si>
    <t>2402 South Street</t>
  </si>
  <si>
    <t>Wellbrooke Of Westfield</t>
  </si>
  <si>
    <t>Tel: (317)804-8044</t>
  </si>
  <si>
    <t>Scott Piotrowicz</t>
  </si>
  <si>
    <t>roger.piotrowicz@wellbrookeofwestfield.com</t>
  </si>
  <si>
    <t>937 E 186Th Street</t>
  </si>
  <si>
    <t>Westfield, In 46074</t>
  </si>
  <si>
    <t>Hillcrest Village</t>
  </si>
  <si>
    <t>Tel: (812)283-7918</t>
  </si>
  <si>
    <t>Mark Bowman</t>
  </si>
  <si>
    <t>markbowman@asccare.com</t>
  </si>
  <si>
    <t>203 Sparks Ave</t>
  </si>
  <si>
    <t>Jeffersonville, In 47130</t>
  </si>
  <si>
    <t>Harrison Healthcare Center</t>
  </si>
  <si>
    <t>Tel: (812)738-0550</t>
  </si>
  <si>
    <t>Kathy Dearing</t>
  </si>
  <si>
    <t>kdearing@chs-corp.com</t>
  </si>
  <si>
    <t>150 Beechmont Dr</t>
  </si>
  <si>
    <t>Heritage House Of Shelbyville</t>
  </si>
  <si>
    <t>Tel: (317)398-9781</t>
  </si>
  <si>
    <t>David DePrez</t>
  </si>
  <si>
    <t>ddeprez@heritagehousein.com</t>
  </si>
  <si>
    <t>2309 S Miller St</t>
  </si>
  <si>
    <t>Miller'S Merry Manor (Marion)</t>
  </si>
  <si>
    <t>Tel: (765)662-3981</t>
  </si>
  <si>
    <t>Carla Ward</t>
  </si>
  <si>
    <t>don035@millesrhealthsystems.com</t>
  </si>
  <si>
    <t>505 N Bradner Ave</t>
  </si>
  <si>
    <t>Marion, In 46952</t>
  </si>
  <si>
    <t>Miller's Merry Manor (Peru)</t>
  </si>
  <si>
    <t>Tel: (765)473-4426</t>
  </si>
  <si>
    <t>Debbie Coppernoll</t>
  </si>
  <si>
    <t>adm004@millershealthsystems.com</t>
  </si>
  <si>
    <t>317 Blair Pike</t>
  </si>
  <si>
    <t>Miller'S Merry Manor (Portage)</t>
  </si>
  <si>
    <t>Tel: (219)763-2273</t>
  </si>
  <si>
    <t>Karen White</t>
  </si>
  <si>
    <t>portagedon@millersmerrymanor.com</t>
  </si>
  <si>
    <t>5909 Lute Rd</t>
  </si>
  <si>
    <t>Grand Valley Health &amp; Rehab</t>
  </si>
  <si>
    <t>Tel: (765)342-7114</t>
  </si>
  <si>
    <t>Chelsea Frederick</t>
  </si>
  <si>
    <t>administrator@grandvalleysnf.com</t>
  </si>
  <si>
    <t>621 Grand Valley Boulevard</t>
  </si>
  <si>
    <t>Martinsville, In 46151</t>
  </si>
  <si>
    <t>Plainfield Health Care Center</t>
  </si>
  <si>
    <t>Tel: (317)839-6577</t>
  </si>
  <si>
    <t>Tracy Dalton</t>
  </si>
  <si>
    <t>admin@plainfieldhealthcare.us</t>
  </si>
  <si>
    <t>3700 Clarks Creek Rd</t>
  </si>
  <si>
    <t>Plainfield, In 46168</t>
  </si>
  <si>
    <t>Glenbrook Rehabilitation &amp; Skilled Nursing Center</t>
  </si>
  <si>
    <t>Tel: (260)482-4651</t>
  </si>
  <si>
    <t>Ryan Lewis</t>
  </si>
  <si>
    <t>ryanlewis@ascseniorcare.com</t>
  </si>
  <si>
    <t>3811 Parnell Ave</t>
  </si>
  <si>
    <t>Washington Healthcare Center</t>
  </si>
  <si>
    <t>Tel: (317)244-6848</t>
  </si>
  <si>
    <t>Jillian Pickett</t>
  </si>
  <si>
    <t>jillianpickett@asccare.com</t>
  </si>
  <si>
    <t>8201 W Washington St</t>
  </si>
  <si>
    <t>Indianapolis, In 46231</t>
  </si>
  <si>
    <t>Wellbrooke Of Carmel</t>
  </si>
  <si>
    <t>Tel: (317)569-7200</t>
  </si>
  <si>
    <t>Keary Dye</t>
  </si>
  <si>
    <t>keary.dye@wellbrookeofcarmel.com</t>
  </si>
  <si>
    <t>12315 Pennsylvania Street</t>
  </si>
  <si>
    <t>Lakeview Manor</t>
  </si>
  <si>
    <t>Tel: (317)243-3721</t>
  </si>
  <si>
    <t>Lenora Helsman</t>
  </si>
  <si>
    <t>Administrator@LakeViewManor.com</t>
  </si>
  <si>
    <t>45 Beachway Dr</t>
  </si>
  <si>
    <t>Franklin Meadows</t>
  </si>
  <si>
    <t>Tel: (317)736-9113</t>
  </si>
  <si>
    <t>Martel Baumgartner BOM</t>
  </si>
  <si>
    <t>16ar1@asccare.com</t>
  </si>
  <si>
    <t>1285 W Jefferson St</t>
  </si>
  <si>
    <t>Golden Living Center-Brentwood</t>
  </si>
  <si>
    <t>Tel: (812)423-6019</t>
  </si>
  <si>
    <t>Heather Jones</t>
  </si>
  <si>
    <t>heather.jones@goldenlivingcenters.com</t>
  </si>
  <si>
    <t>30 E Chandler Ave</t>
  </si>
  <si>
    <t>Evansville, In 47713</t>
  </si>
  <si>
    <t>Miller'S At Oak Pointe</t>
  </si>
  <si>
    <t>Tel: (260)248-8141</t>
  </si>
  <si>
    <t>Leslie Luther</t>
  </si>
  <si>
    <t>oakpointedon@millershealthsystems.com</t>
  </si>
  <si>
    <t>411 N Wolf Rd</t>
  </si>
  <si>
    <t>Columbia City, In 46725</t>
  </si>
  <si>
    <t>Miller'S Merry Manor (Indianapolis East)</t>
  </si>
  <si>
    <t>Tel: (317)357-8040</t>
  </si>
  <si>
    <t>Brittany Lloyd (Craig)</t>
  </si>
  <si>
    <t>bcraig@millershealthsystems.com</t>
  </si>
  <si>
    <t>1651 N Campbell St</t>
  </si>
  <si>
    <t>Eagle Valley Meadows</t>
  </si>
  <si>
    <t>Tel: (317)293-2555</t>
  </si>
  <si>
    <t>Tara Mcglothlin</t>
  </si>
  <si>
    <t>taramcglothin@asccare.com</t>
  </si>
  <si>
    <t>3017 Valley Farms Rd</t>
  </si>
  <si>
    <t>Indianapolis, In 46214</t>
  </si>
  <si>
    <t>Riverview Village</t>
  </si>
  <si>
    <t>Tel: (812)282-6663</t>
  </si>
  <si>
    <t>Chris Kincade</t>
  </si>
  <si>
    <t>chriskincade@asccare.com</t>
  </si>
  <si>
    <t>586 Eastern Blvd</t>
  </si>
  <si>
    <t>Miller'S Merry Manor (Huntington)</t>
  </si>
  <si>
    <t>Tel: (260)356-5713</t>
  </si>
  <si>
    <t>Chelsea Buchan</t>
  </si>
  <si>
    <t>adm005@millershealthsystems.com</t>
  </si>
  <si>
    <t>1500 Grant St</t>
  </si>
  <si>
    <t>Aperion Care Frankfort</t>
  </si>
  <si>
    <t>Tel: (765)654-8783</t>
  </si>
  <si>
    <t>Daisy Shoemaker</t>
  </si>
  <si>
    <t>dshoemaker@aperioncare.com</t>
  </si>
  <si>
    <t>809 W Freeman St</t>
  </si>
  <si>
    <t>University Nursing Center</t>
  </si>
  <si>
    <t>Tel: (765)998-2761</t>
  </si>
  <si>
    <t>Jackie McClellan</t>
  </si>
  <si>
    <t>jacquelinemcclellan@asccare.com</t>
  </si>
  <si>
    <t>1564 S University Blvd</t>
  </si>
  <si>
    <t>Upland, In 46989</t>
  </si>
  <si>
    <t>River Terrace Health Care Center</t>
  </si>
  <si>
    <t>Tel: (260)824-8940</t>
  </si>
  <si>
    <t>Alicia Bauer</t>
  </si>
  <si>
    <t>riverterrace.admin@imgcares.com</t>
  </si>
  <si>
    <t>400 Caylor Blvd</t>
  </si>
  <si>
    <t>Westside Retirement Village</t>
  </si>
  <si>
    <t>Tel: (317)209-2800</t>
  </si>
  <si>
    <t>Josh Davis</t>
  </si>
  <si>
    <t>joshua_davis@lcca.com</t>
  </si>
  <si>
    <t>8616 W 10Th St</t>
  </si>
  <si>
    <t>Majestic Care Of Avon</t>
  </si>
  <si>
    <t>Tel: (317)745-2522</t>
  </si>
  <si>
    <t>Sarah Snowden</t>
  </si>
  <si>
    <t>ipsd.avon@majesticcare.com</t>
  </si>
  <si>
    <t>445 S County Road 525 E</t>
  </si>
  <si>
    <t>Miller'S Merry Manor (Mooresville)</t>
  </si>
  <si>
    <t>Tel: (317)831-6272</t>
  </si>
  <si>
    <t>Natalie</t>
  </si>
  <si>
    <t>mooresvilleadm@millersmerrymanor.com</t>
  </si>
  <si>
    <t>259 W Harrison St</t>
  </si>
  <si>
    <t>Signature Healthcare At Parkwood</t>
  </si>
  <si>
    <t>Tel: (765)482-6400</t>
  </si>
  <si>
    <t>Teresa Dixon</t>
  </si>
  <si>
    <t>Admin.Parkwood@SignatureHealthcareLLC.com</t>
  </si>
  <si>
    <t>1001 N Grant St</t>
  </si>
  <si>
    <t>Springs Of Mooresville, The</t>
  </si>
  <si>
    <t>Tel: (317)831-9033</t>
  </si>
  <si>
    <t>Dawn Ellis</t>
  </si>
  <si>
    <t>Dawn.Ellis@springsofmooresville.com</t>
  </si>
  <si>
    <t>302 North Johnson Road</t>
  </si>
  <si>
    <t>Adams Heritage</t>
  </si>
  <si>
    <t>Tel: (260)623-6440</t>
  </si>
  <si>
    <t>Maria Diaz</t>
  </si>
  <si>
    <t>maria.diaz@adamshealthnetwork.org</t>
  </si>
  <si>
    <t>12011 Whittern Rd</t>
  </si>
  <si>
    <t>Monroeville, In 46773</t>
  </si>
  <si>
    <t>Chase Center</t>
  </si>
  <si>
    <t>Tel: (574)753-4137</t>
  </si>
  <si>
    <t>Lacey Schnurpel</t>
  </si>
  <si>
    <t>lschnurpel@chasecenterlogansport.com</t>
  </si>
  <si>
    <t>2 Chase Park</t>
  </si>
  <si>
    <t>Loogootee Healthcare &amp; Rehabilitation Center</t>
  </si>
  <si>
    <t>Tel: (812)295-4433</t>
  </si>
  <si>
    <t>Scott Swaby</t>
  </si>
  <si>
    <t>loog.hfa@att.net</t>
  </si>
  <si>
    <t>313 Poplar St</t>
  </si>
  <si>
    <t>Loogootee, In 47553</t>
  </si>
  <si>
    <t>Majestic Care of Connersville</t>
  </si>
  <si>
    <t>Doug Lynch</t>
  </si>
  <si>
    <t>ed.connersville@majesticcare.com</t>
  </si>
  <si>
    <t>1029 E. 5th St.</t>
  </si>
  <si>
    <t>Connorsville, IN 47331</t>
  </si>
  <si>
    <t>Randolph Nursing Home</t>
  </si>
  <si>
    <t>Tel: (765)584-2201</t>
  </si>
  <si>
    <t>Marilyn Alberson</t>
  </si>
  <si>
    <t>marilyn.alberson@rnh.org</t>
  </si>
  <si>
    <t>701 S Oak St</t>
  </si>
  <si>
    <t>Winchester, In 47394</t>
  </si>
  <si>
    <t>Skilled Caring Center Of Memorial Hospital And Health Care Center</t>
  </si>
  <si>
    <t>Cheryl Welp</t>
  </si>
  <si>
    <t>cwelp@mhhcc.org</t>
  </si>
  <si>
    <t>800 W. 9th St.</t>
  </si>
  <si>
    <t>Transcendent Healthcare Of Boonville</t>
  </si>
  <si>
    <t>Tel: (812)897-1375</t>
  </si>
  <si>
    <t>Melanie Lutz</t>
  </si>
  <si>
    <t>melanielutz@transcendenthealthcare.com</t>
  </si>
  <si>
    <t>725 S Second St</t>
  </si>
  <si>
    <t>Golden Living Center-Sycamore Village</t>
  </si>
  <si>
    <t>Tel: (765)452-5491</t>
  </si>
  <si>
    <t>Kaushik Patel</t>
  </si>
  <si>
    <t>Kaushik.Patel@goldenlivingcenters.com</t>
  </si>
  <si>
    <t>2905 W Sycamore St</t>
  </si>
  <si>
    <t>Golden Living Center-Woodbridge</t>
  </si>
  <si>
    <t>Tel: (812)426-2841</t>
  </si>
  <si>
    <t>Shelley Brown</t>
  </si>
  <si>
    <t>shelley.brown@goldenlivingcenters.com</t>
  </si>
  <si>
    <t>816 N First Ave</t>
  </si>
  <si>
    <t>Willow Crossing Health &amp; Rehabilitation Center</t>
  </si>
  <si>
    <t>Tel: (812)379-9669</t>
  </si>
  <si>
    <t>Mandy Spall</t>
  </si>
  <si>
    <t>Administrator@willow-crossing.com</t>
  </si>
  <si>
    <t>3550 Central Ave</t>
  </si>
  <si>
    <t>Golden Living Center-Brookview</t>
  </si>
  <si>
    <t>Tel: (317)356-0977</t>
  </si>
  <si>
    <t>Justin Vogt</t>
  </si>
  <si>
    <t>Justin.Vogt@goldenlivingcenters.com</t>
  </si>
  <si>
    <t>7145 E 21St Street</t>
  </si>
  <si>
    <t>Miller'S Merry Manor (Garrett)</t>
  </si>
  <si>
    <t>Tel: (260)357-5174</t>
  </si>
  <si>
    <t>Lindsey Floyd</t>
  </si>
  <si>
    <t>adm013@millershealthsystems.com</t>
  </si>
  <si>
    <t>1367 S Randolph St</t>
  </si>
  <si>
    <t>Garrett, In 46738</t>
  </si>
  <si>
    <t>Elwood Health And Living</t>
  </si>
  <si>
    <t>Pam Sipes</t>
  </si>
  <si>
    <t>pam.sipes@eshl.org</t>
  </si>
  <si>
    <t>2300 Parkview Ln</t>
  </si>
  <si>
    <t>Elwood, In 46036</t>
  </si>
  <si>
    <t>Majestic Care Of Fort Wayne</t>
  </si>
  <si>
    <t>Tel: (260)747-7435</t>
  </si>
  <si>
    <t>Alice Martin</t>
  </si>
  <si>
    <t>ed.fortwayne@majesticcare.com</t>
  </si>
  <si>
    <t>7519 Winchester Rd</t>
  </si>
  <si>
    <t>Fort Wayne, In 46819</t>
  </si>
  <si>
    <t>Aperion Care Demotte</t>
  </si>
  <si>
    <t>Tel: (219)345-5211</t>
  </si>
  <si>
    <t>Kelly Deyoung</t>
  </si>
  <si>
    <t>kdeyoung@aperioncare.com</t>
  </si>
  <si>
    <t>10352 N 600 E County Line Rd</t>
  </si>
  <si>
    <t>Maple Park Village</t>
  </si>
  <si>
    <t>Tel: (317)896-2515</t>
  </si>
  <si>
    <t>Jennifer Voss</t>
  </si>
  <si>
    <t>jennifervoss@asccare.com</t>
  </si>
  <si>
    <t>776 N Union St</t>
  </si>
  <si>
    <t>Park Terrace Village</t>
  </si>
  <si>
    <t>Tel: (812)423-7468</t>
  </si>
  <si>
    <t>Michelle Dailey</t>
  </si>
  <si>
    <t>michelledailey@asccare.com</t>
  </si>
  <si>
    <t>25 S Boehne Camp Rd</t>
  </si>
  <si>
    <t>Alpha Home - A Waters Community</t>
  </si>
  <si>
    <t>Jackie Harris</t>
  </si>
  <si>
    <t>administrator@alphahomeawc.com</t>
  </si>
  <si>
    <t>2640 Cold Spring Rd</t>
  </si>
  <si>
    <t>Indianapolis, IN 46222</t>
  </si>
  <si>
    <t>Pineknoll Rehabilitation Centre</t>
  </si>
  <si>
    <t>Tel: (765)584-5084</t>
  </si>
  <si>
    <t>Roz Thorne</t>
  </si>
  <si>
    <t>administrator@pineknollrehab.com</t>
  </si>
  <si>
    <t>160 N Middle School Rd</t>
  </si>
  <si>
    <t>Persimmon Ridge Rehabilitation Centre</t>
  </si>
  <si>
    <t>Tel: (260)726-9355</t>
  </si>
  <si>
    <t>Melinda Hodgson</t>
  </si>
  <si>
    <t>administrator@persimmonridgerehab.com</t>
  </si>
  <si>
    <t>200 N Park St</t>
  </si>
  <si>
    <t>Portland, In 47371</t>
  </si>
  <si>
    <t>Miller'S Senior Living Community</t>
  </si>
  <si>
    <t>Tel: (317)845-0464</t>
  </si>
  <si>
    <t>Jance Peterson</t>
  </si>
  <si>
    <t>adm028@millershealthsystems.com</t>
  </si>
  <si>
    <t>8400 Clearvista Pl</t>
  </si>
  <si>
    <t>Spring Mill Meadows</t>
  </si>
  <si>
    <t>Tel: (317)872-7211</t>
  </si>
  <si>
    <t>Cindy Kump</t>
  </si>
  <si>
    <t>cindykump@ascseniorcare.com</t>
  </si>
  <si>
    <t>2140 W 86Th St</t>
  </si>
  <si>
    <t>Williamsport Nursing And Rehabilitation</t>
  </si>
  <si>
    <t>Tel: (765)762-6111</t>
  </si>
  <si>
    <t>Brooke Chavez</t>
  </si>
  <si>
    <t>brookechavez@asccare.com</t>
  </si>
  <si>
    <t>200 Short St</t>
  </si>
  <si>
    <t>Williamsport, In 47993</t>
  </si>
  <si>
    <t>Miller'S Merry Manor (Rushville)</t>
  </si>
  <si>
    <t>Tel: (765)932-4127</t>
  </si>
  <si>
    <t>Penny Busald</t>
  </si>
  <si>
    <t>rushvilleadm@millersmerrymanor.com</t>
  </si>
  <si>
    <t>612 E 11Th St</t>
  </si>
  <si>
    <t>Rushville, In 46173</t>
  </si>
  <si>
    <t>Thornton Terrace Health Campus</t>
  </si>
  <si>
    <t>Tel: (812)866-8396</t>
  </si>
  <si>
    <t>Michelle Weber</t>
  </si>
  <si>
    <t>michelle.weber@thorntonterracehc.com</t>
  </si>
  <si>
    <t>188 Thornton Rd</t>
  </si>
  <si>
    <t>George Ade Memorial Health Care Center</t>
  </si>
  <si>
    <t>Tel: (219)275-2531</t>
  </si>
  <si>
    <t>Scott James</t>
  </si>
  <si>
    <t>admin@georgeade.org</t>
  </si>
  <si>
    <t>3623 In-16</t>
  </si>
  <si>
    <t>Brook, In 47922</t>
  </si>
  <si>
    <t>Aperion Care Spencer Llc</t>
  </si>
  <si>
    <t>Sarah Mitchell</t>
  </si>
  <si>
    <t>smitchell@aperioncare.com</t>
  </si>
  <si>
    <t>210 State Hwy 43</t>
  </si>
  <si>
    <t>Spencer, IN 47460</t>
  </si>
  <si>
    <t>Avalon Village</t>
  </si>
  <si>
    <t>Tel: (260)894-7131</t>
  </si>
  <si>
    <t>Jessica Slone</t>
  </si>
  <si>
    <t>jessicaslone@ascseniorcare.com</t>
  </si>
  <si>
    <t>200 Kingston Cir</t>
  </si>
  <si>
    <t>Ligonier, In 46767</t>
  </si>
  <si>
    <t>Clark Rehabilitation And Skilled Nursing Center</t>
  </si>
  <si>
    <t>Tel: (812)282-8406</t>
  </si>
  <si>
    <t>Holly Northam</t>
  </si>
  <si>
    <t>hollynortham@asccare.com</t>
  </si>
  <si>
    <t>517 N Little League Blvd</t>
  </si>
  <si>
    <t>Edgewater Woods</t>
  </si>
  <si>
    <t>Tel: (765)644-0903</t>
  </si>
  <si>
    <t>Tori Kinley</t>
  </si>
  <si>
    <t>torikinley@asccare.com</t>
  </si>
  <si>
    <t>1809 N Madison Ave</t>
  </si>
  <si>
    <t>Mount Vernon Nursing And Rehabilitation</t>
  </si>
  <si>
    <t>Tel: (812)838-6554</t>
  </si>
  <si>
    <t>Angela Russo</t>
  </si>
  <si>
    <t>angelarusso@asccare.com</t>
  </si>
  <si>
    <t>1415 Country Club Rd</t>
  </si>
  <si>
    <t>Mount Vernon, In 47620</t>
  </si>
  <si>
    <t>Homestead Healthcare Center</t>
  </si>
  <si>
    <t>Tel: (317)788-3000</t>
  </si>
  <si>
    <t>Paige Metzler</t>
  </si>
  <si>
    <t>pmetzler@chs-corp.com</t>
  </si>
  <si>
    <t>7465 Madison Ave</t>
  </si>
  <si>
    <t>Heritage House Of New Castle</t>
  </si>
  <si>
    <t>Tel: (765)529-9694</t>
  </si>
  <si>
    <t>Angela Durr</t>
  </si>
  <si>
    <t>adurr@heritagehousein.com</t>
  </si>
  <si>
    <t>1023 N 20Th St</t>
  </si>
  <si>
    <t>Life Care Center Of Lagrange</t>
  </si>
  <si>
    <t>Tel: (260)463-7445</t>
  </si>
  <si>
    <t>Leah Bennett</t>
  </si>
  <si>
    <t>leah_bennett@lcca.com</t>
  </si>
  <si>
    <t>Life Care Center Of Rochester</t>
  </si>
  <si>
    <t>Tel: (574)223-4331</t>
  </si>
  <si>
    <t>Mike Meadows</t>
  </si>
  <si>
    <t>michael_meadows@lcca.com</t>
  </si>
  <si>
    <t>827 W 13Th St</t>
  </si>
  <si>
    <t>Rochester, In 46975</t>
  </si>
  <si>
    <t>Mitchell Manor</t>
  </si>
  <si>
    <t>Tel: (812)849-2221</t>
  </si>
  <si>
    <t>Kathi Hignite-Owens</t>
  </si>
  <si>
    <t>Kathi_HigniteOwens@lcca.com</t>
  </si>
  <si>
    <t>24 Teke Burton Dr</t>
  </si>
  <si>
    <t>Mitchell, In 47446</t>
  </si>
  <si>
    <t>Miller'S Merry Manor (Fort Wayne)</t>
  </si>
  <si>
    <t>Amanda Harris</t>
  </si>
  <si>
    <t>fortwayneadm@millersmerrymanor.com</t>
  </si>
  <si>
    <t>5544 E State Blvd</t>
  </si>
  <si>
    <t>Miller'S Merry Manor (Syracuse)</t>
  </si>
  <si>
    <t>Kelly Kaase</t>
  </si>
  <si>
    <t>syracuseadm@millershealthsystems.com</t>
  </si>
  <si>
    <t>500 E Pickwick Dr</t>
  </si>
  <si>
    <t>Syracuse, In 46567</t>
  </si>
  <si>
    <t>Signature Healthcare Of Bremen</t>
  </si>
  <si>
    <t>Tel: (574)546-3494</t>
  </si>
  <si>
    <t>Katie Robinson</t>
  </si>
  <si>
    <t>admin.bremen@shccs.com</t>
  </si>
  <si>
    <t>316 Woodies Ln</t>
  </si>
  <si>
    <t>Bremen, In 46506</t>
  </si>
  <si>
    <t>Waters Of Clifty Falls, The</t>
  </si>
  <si>
    <t>Donna Jones</t>
  </si>
  <si>
    <t>administrator@watersofcliftyfalls.com</t>
  </si>
  <si>
    <t>950 Cross Ave</t>
  </si>
  <si>
    <t>Madison, IN 47250</t>
  </si>
  <si>
    <t>Brooke Knoll Village</t>
  </si>
  <si>
    <t>Tel: (317)271-7052</t>
  </si>
  <si>
    <t>Lindsey Gray</t>
  </si>
  <si>
    <t>administrator@brookeknollvillage.com</t>
  </si>
  <si>
    <t>1108 Kingwood Drive</t>
  </si>
  <si>
    <t>Dyer Nursing And Rehabilitation Center</t>
  </si>
  <si>
    <t>Tel: (219)322-2273</t>
  </si>
  <si>
    <t>Kathleen Robertson</t>
  </si>
  <si>
    <t>administrator@dyerrehab.com</t>
  </si>
  <si>
    <t>601 Sheffield Ave</t>
  </si>
  <si>
    <t>Good Samaritan Society Shakamak Retirement Comm</t>
  </si>
  <si>
    <t>Tel: (812)665-2226</t>
  </si>
  <si>
    <t>Micheal Moore</t>
  </si>
  <si>
    <t>mmoore23@good-sam.com</t>
  </si>
  <si>
    <t>800 E Ohio St</t>
  </si>
  <si>
    <t>Jasonville, In 47438</t>
  </si>
  <si>
    <t>Manderley Health Care Center</t>
  </si>
  <si>
    <t>Tel: (812)689-4143</t>
  </si>
  <si>
    <t>Molly Negangard</t>
  </si>
  <si>
    <t>manderleyshawn@comcast.net</t>
  </si>
  <si>
    <t>806 S Buckeye St</t>
  </si>
  <si>
    <t>Osgood, In 47037</t>
  </si>
  <si>
    <t>Pulaski Health Care Center</t>
  </si>
  <si>
    <t>Tel: (574)946-3394</t>
  </si>
  <si>
    <t>Sharon McKinley</t>
  </si>
  <si>
    <t>administrator@phcc-phc.com</t>
  </si>
  <si>
    <t>624 E 13Th St</t>
  </si>
  <si>
    <t>Winamac, In 46996</t>
  </si>
  <si>
    <t>Richland Bean Blossom Health Care Center</t>
  </si>
  <si>
    <t>Tel: (812)876-6400</t>
  </si>
  <si>
    <t>Luan Deskins</t>
  </si>
  <si>
    <t>luan.deskins@rbbhcc.com</t>
  </si>
  <si>
    <t>5911 State Road 46</t>
  </si>
  <si>
    <t>Ellettsville, In 47429</t>
  </si>
  <si>
    <t>Transcendent Healthcare Of Owensville</t>
  </si>
  <si>
    <t>Tel: (812)729-7901</t>
  </si>
  <si>
    <t>Robert (Bob) O'Niones</t>
  </si>
  <si>
    <t>robertoniones@transcendenthealthcare.com</t>
  </si>
  <si>
    <t>Hwy 165 W Po Box 369</t>
  </si>
  <si>
    <t>Owensville, In 47665</t>
  </si>
  <si>
    <t>Vermillion Convalescent Center</t>
  </si>
  <si>
    <t>Tel: (765)832-3573</t>
  </si>
  <si>
    <t>Melissa Tom</t>
  </si>
  <si>
    <t>administrator@vermillioncc.net</t>
  </si>
  <si>
    <t>1705 S Main St</t>
  </si>
  <si>
    <t>Vernon Health &amp; Rehabilitation</t>
  </si>
  <si>
    <t>Tel: (260)563-8438</t>
  </si>
  <si>
    <t>Brenda Alfrey</t>
  </si>
  <si>
    <t>brenda.alfrey@vernonhealthandrehab.com</t>
  </si>
  <si>
    <t>1955 S Vernon St</t>
  </si>
  <si>
    <t>Lake Pointe Village</t>
  </si>
  <si>
    <t>Tel: (812)752-3499</t>
  </si>
  <si>
    <t>Hope Bowman</t>
  </si>
  <si>
    <t>hopebowman@ASCcare.com</t>
  </si>
  <si>
    <t>545 W Moonglo Rd</t>
  </si>
  <si>
    <t>Waters Edge Village</t>
  </si>
  <si>
    <t>Tel: (765)289-3341</t>
  </si>
  <si>
    <t>James Thomas</t>
  </si>
  <si>
    <t>jamesthomas@asccare.com</t>
  </si>
  <si>
    <t>2200 West White River Blvd</t>
  </si>
  <si>
    <t>Muncie, In 47303</t>
  </si>
  <si>
    <t>Waters Of Martinsville, The</t>
  </si>
  <si>
    <t>Tel: (765)342-3305</t>
  </si>
  <si>
    <t>Zack Willson</t>
  </si>
  <si>
    <t>administrator@watersofmartinsville.com</t>
  </si>
  <si>
    <t>2055 Heritage Dr</t>
  </si>
  <si>
    <t>Majestic Care Of West Allen</t>
  </si>
  <si>
    <t>Tel: (260)625-3545</t>
  </si>
  <si>
    <t>Wayne Noble</t>
  </si>
  <si>
    <t>ed.westallen@majesticcar.com</t>
  </si>
  <si>
    <t>6050 S Cr 800 E 92</t>
  </si>
  <si>
    <t>Fort Wayne, In 46814</t>
  </si>
  <si>
    <t>Miller'S Merry Manor (New Carlisle)</t>
  </si>
  <si>
    <t>Tel: (574)654-7244</t>
  </si>
  <si>
    <t>Jake Martin</t>
  </si>
  <si>
    <t>220 E Dunn Rd</t>
  </si>
  <si>
    <t>Miller's Merry Manor (Rockport)</t>
  </si>
  <si>
    <t>Tel: (812)649-2276</t>
  </si>
  <si>
    <t>Mike Van Hoy</t>
  </si>
  <si>
    <t>rockportadm@millersmerrymanor.com</t>
  </si>
  <si>
    <t>815 W Washington St</t>
  </si>
  <si>
    <t>Rockport, In 47635</t>
  </si>
  <si>
    <t>Elevate Senior Living</t>
  </si>
  <si>
    <t>Tel: (260)484-3120</t>
  </si>
  <si>
    <t>Jennifer Beck</t>
  </si>
  <si>
    <t>jbeck@elevatefw.org</t>
  </si>
  <si>
    <t>3420 East State Blvd</t>
  </si>
  <si>
    <t>Todd-Dickey Nursing And Rehabilitation</t>
  </si>
  <si>
    <t>Tel: (812)739-2292</t>
  </si>
  <si>
    <t>Tina Martin</t>
  </si>
  <si>
    <t>tinamartin@asccare.com</t>
  </si>
  <si>
    <t>712 W 2Nd St</t>
  </si>
  <si>
    <t>Leavenworth, In 47137</t>
  </si>
  <si>
    <t>Sellersburg Healthcare Center</t>
  </si>
  <si>
    <t>Tel: (812)246-4272</t>
  </si>
  <si>
    <t>Collene Neville</t>
  </si>
  <si>
    <t>cneville@chs-corp.com</t>
  </si>
  <si>
    <t>7823 Old Hwy # 60</t>
  </si>
  <si>
    <t>Sellersburg, In 47172</t>
  </si>
  <si>
    <t>Exceptional Living Center Of Brazil</t>
  </si>
  <si>
    <t>Deborah Davis</t>
  </si>
  <si>
    <t>Deborah.Davis@elcbrazil.com</t>
  </si>
  <si>
    <t>501 S Murphy Ave</t>
  </si>
  <si>
    <t>Brazil, IN 47834</t>
  </si>
  <si>
    <t>Golden Living Center-Petersburg</t>
  </si>
  <si>
    <t>Tel: (812)354-8833</t>
  </si>
  <si>
    <t>Cathy Eckert</t>
  </si>
  <si>
    <t>Cathy.Eckert@goldenlivingcenters.com</t>
  </si>
  <si>
    <t>309 W Pike Ave</t>
  </si>
  <si>
    <t>Heritage House Of Richmond</t>
  </si>
  <si>
    <t>Tel: (765)962-3543</t>
  </si>
  <si>
    <t>Merry Goodwin</t>
  </si>
  <si>
    <t>mgoodwin@heritagehousein.com</t>
  </si>
  <si>
    <t>2070 Chester Blvd</t>
  </si>
  <si>
    <t>Warsaw Meadows</t>
  </si>
  <si>
    <t>Tel: (574)267-8922</t>
  </si>
  <si>
    <t>Carol McGuigan</t>
  </si>
  <si>
    <t>warsaw.admin@imgcares.com</t>
  </si>
  <si>
    <t>300 E Prairie St</t>
  </si>
  <si>
    <t>Life Care Center Of Fort Wayne</t>
  </si>
  <si>
    <t>Tel: (260)422-8520</t>
  </si>
  <si>
    <t>Holly Gentry</t>
  </si>
  <si>
    <t>holly_gentry@lcca.com</t>
  </si>
  <si>
    <t>1649 Spy Run Avenue</t>
  </si>
  <si>
    <t>Miller'S Merry Manor (Hobart)</t>
  </si>
  <si>
    <t>Tel: (219)942-2170</t>
  </si>
  <si>
    <t>Shana Anderson</t>
  </si>
  <si>
    <t>don018@millershealthsystems.com</t>
  </si>
  <si>
    <t>2901 W 37Th Ave</t>
  </si>
  <si>
    <t>Signature Healthcare Of Newburgh</t>
  </si>
  <si>
    <t>Tina Wolfinger</t>
  </si>
  <si>
    <t>admin.newburgh@signaturehealthcarellc.com</t>
  </si>
  <si>
    <t>5233 Rosebud Lane</t>
  </si>
  <si>
    <t>Waters Of Greencastle, The</t>
  </si>
  <si>
    <t>Tel: (765)653-2602</t>
  </si>
  <si>
    <t>HOLLY WACHTEL</t>
  </si>
  <si>
    <t>administrator@watersofgreencastle.com</t>
  </si>
  <si>
    <t>1601 Hospital Dr</t>
  </si>
  <si>
    <t>Englewood Health and Rehabilitation</t>
  </si>
  <si>
    <t>Christopher Adams, ED</t>
  </si>
  <si>
    <t>hfa.englewood@tlcmgmt.com</t>
  </si>
  <si>
    <t>2237 Engle Rd</t>
  </si>
  <si>
    <t>Fort Wayne, In 46809</t>
  </si>
  <si>
    <t>Enmotion Recovery Care</t>
  </si>
  <si>
    <t>Tel: (317)745-8774</t>
  </si>
  <si>
    <t>Melusine Mitchell</t>
  </si>
  <si>
    <t>melusine.mitchell@hendricks.org</t>
  </si>
  <si>
    <t>1000 E Main Street</t>
  </si>
  <si>
    <t>Westridge Health Care Center</t>
  </si>
  <si>
    <t>Tel: (812)232-3311</t>
  </si>
  <si>
    <t>Lara Cleghorn</t>
  </si>
  <si>
    <t>don@westridge-healthcare.com</t>
  </si>
  <si>
    <t>125 W Margaret Ave</t>
  </si>
  <si>
    <t>Prairie Village Nursing And Rehabilitation</t>
  </si>
  <si>
    <t>Tel: (812)254-4516</t>
  </si>
  <si>
    <t>Stacy Blue</t>
  </si>
  <si>
    <t>stacyblue@asccare.com</t>
  </si>
  <si>
    <t>801 S Sr 57</t>
  </si>
  <si>
    <t>Paoli Health And Living Community</t>
  </si>
  <si>
    <t>Tel: (812)723-2595</t>
  </si>
  <si>
    <t>Marquetta Motsinger</t>
  </si>
  <si>
    <t>559 W Longest St</t>
  </si>
  <si>
    <t>Paoli, In 47454</t>
  </si>
  <si>
    <t>Autumn Ridge Rehabilitation Centre</t>
  </si>
  <si>
    <t>Tel: (260)563-8402</t>
  </si>
  <si>
    <t>Nathan Jackson</t>
  </si>
  <si>
    <t>nathanjackson@asccare.com</t>
  </si>
  <si>
    <t>600 Washington Ave</t>
  </si>
  <si>
    <t>Golden Living Center-Laporte</t>
  </si>
  <si>
    <t>Tel: (219)362-6234</t>
  </si>
  <si>
    <t>Joe Flacke</t>
  </si>
  <si>
    <t>joe.flacke@goldenlivingcenters.com</t>
  </si>
  <si>
    <t>1700 I Street</t>
  </si>
  <si>
    <t>Waters Of New Castle, The</t>
  </si>
  <si>
    <t>Tel: (765)521-1420</t>
  </si>
  <si>
    <t>Cari Alcorn</t>
  </si>
  <si>
    <t>administrator@watersofnewcastle.com</t>
  </si>
  <si>
    <t>1000 N 16Th St</t>
  </si>
  <si>
    <t>University Nursing And Rehabilitation Center</t>
  </si>
  <si>
    <t>Tel: (812)464-3607</t>
  </si>
  <si>
    <t>Terri McNeely</t>
  </si>
  <si>
    <t>university.admin@chosenhc.com</t>
  </si>
  <si>
    <t>1236 Lincoln Ave</t>
  </si>
  <si>
    <t>Greenfield Healthcare Center</t>
  </si>
  <si>
    <t>Tel: (317)462-3311</t>
  </si>
  <si>
    <t>Andrew Clark</t>
  </si>
  <si>
    <t>andclark@chs-corp.com</t>
  </si>
  <si>
    <t>200 Green Meadows Dr</t>
  </si>
  <si>
    <t>Golden Living Center-Mishawaka</t>
  </si>
  <si>
    <t>Tel: (574)259-1917</t>
  </si>
  <si>
    <t>Jonathan Frazier</t>
  </si>
  <si>
    <t>jonathan.frazier@goldenlivingcenters.com</t>
  </si>
  <si>
    <t>811 E 12th Street</t>
  </si>
  <si>
    <t>Brookville Healthcare Center</t>
  </si>
  <si>
    <t>Tel: (765)647-2527</t>
  </si>
  <si>
    <t>Brenda</t>
  </si>
  <si>
    <t>administrator@brookville-healthcare.com</t>
  </si>
  <si>
    <t>11049 State Road 101</t>
  </si>
  <si>
    <t>Brookville, In 47012</t>
  </si>
  <si>
    <t>Homewood Health Campus</t>
  </si>
  <si>
    <t>Tel: (765)482-2076</t>
  </si>
  <si>
    <t>Bradley Macklin</t>
  </si>
  <si>
    <t>bradley.macklin@homewoodhc.com</t>
  </si>
  <si>
    <t>2494 N Lebanon St</t>
  </si>
  <si>
    <t>Alexandria Care Center</t>
  </si>
  <si>
    <t>Tel: (765)724-4478</t>
  </si>
  <si>
    <t>Sherrie</t>
  </si>
  <si>
    <t>administrator@alexandria.com</t>
  </si>
  <si>
    <t>1912 S Park Ave</t>
  </si>
  <si>
    <t>Alexandria, In 46001</t>
  </si>
  <si>
    <t>Breckenridge Health &amp; Rehabilitation</t>
  </si>
  <si>
    <t>Tel: (812)268-3351</t>
  </si>
  <si>
    <t>Sarah Wall</t>
  </si>
  <si>
    <t>administrator@breckenridgerehab.com</t>
  </si>
  <si>
    <t>325 W Northwood Dr</t>
  </si>
  <si>
    <t>Lodge Of The Wabash</t>
  </si>
  <si>
    <t>Tel: (812)882-8787</t>
  </si>
  <si>
    <t>Melinda Lewis</t>
  </si>
  <si>
    <t>gmatheis@rphfcorp.com</t>
  </si>
  <si>
    <t>723 E Ramsey Rd</t>
  </si>
  <si>
    <t>Liberty Village</t>
  </si>
  <si>
    <t>Tel: (765)282-1416</t>
  </si>
  <si>
    <t>Suzy Wagner</t>
  </si>
  <si>
    <t>administrator@libertyvillage-healthcare.com</t>
  </si>
  <si>
    <t>4600 E Jackson St</t>
  </si>
  <si>
    <t>Lindberg Crossing Senior Living</t>
  </si>
  <si>
    <t>Tel: (765)649-2532</t>
  </si>
  <si>
    <t>Cindy Cooper</t>
  </si>
  <si>
    <t>don@lindbergcrossing.com</t>
  </si>
  <si>
    <t>1821 Lindberg Rd</t>
  </si>
  <si>
    <t>Anderson, In 46012</t>
  </si>
  <si>
    <t>Aperion Care Waldron</t>
  </si>
  <si>
    <t>Manoj Berry</t>
  </si>
  <si>
    <t>mberry2@aperioncare.com</t>
  </si>
  <si>
    <t>505 N Main St</t>
  </si>
  <si>
    <t>Waldron, IN 46182</t>
  </si>
  <si>
    <t>Caroleton Healthcare Center</t>
  </si>
  <si>
    <t>Tel: (765)825-7514</t>
  </si>
  <si>
    <t>Daulphine Day</t>
  </si>
  <si>
    <t>daday@chs-corp.com</t>
  </si>
  <si>
    <t>2500 Iowa Ave</t>
  </si>
  <si>
    <t>Wedgewood Healthcare Center</t>
  </si>
  <si>
    <t>Tel: (812)948-0808</t>
  </si>
  <si>
    <t>Scott Stewart</t>
  </si>
  <si>
    <t>scstewart@chs-corp.com</t>
  </si>
  <si>
    <t>101 Potters Ln</t>
  </si>
  <si>
    <t>Miller'S Merry Manor (Hope)</t>
  </si>
  <si>
    <t>Tel: (812)546-4416</t>
  </si>
  <si>
    <t>Amber Busald</t>
  </si>
  <si>
    <t>adm008@millershealthsystems.com</t>
  </si>
  <si>
    <t>7440 N County Road 825 E</t>
  </si>
  <si>
    <t>Hope, In 47246</t>
  </si>
  <si>
    <t>Aperion Care Kokomo</t>
  </si>
  <si>
    <t>Tel: (765)453-4666</t>
  </si>
  <si>
    <t>Tim Peek</t>
  </si>
  <si>
    <t>tpeek@aperioncare.com</t>
  </si>
  <si>
    <t>3518 S Lafountain St</t>
  </si>
  <si>
    <t>Eastgate Manor Nursing And Rehabilitation</t>
  </si>
  <si>
    <t>Tel: (812)254-3301</t>
  </si>
  <si>
    <t>Randy Padgett</t>
  </si>
  <si>
    <t>randypadgett@asccare.com</t>
  </si>
  <si>
    <t>2119 E National Hwy</t>
  </si>
  <si>
    <t>Miller'S Merry Manor (Culver)</t>
  </si>
  <si>
    <t>Tel: (574)842-3337</t>
  </si>
  <si>
    <t>Hillary Corbitt</t>
  </si>
  <si>
    <t>culveradm@millersmerrymanor.com</t>
  </si>
  <si>
    <t>730 School St</t>
  </si>
  <si>
    <t>Culver, In 46511</t>
  </si>
  <si>
    <t>Waters Of Huntingburg, The</t>
  </si>
  <si>
    <t>Tel: (812)683-4090</t>
  </si>
  <si>
    <t>Susan Sluder</t>
  </si>
  <si>
    <t>administrator@watersofhuntingburg.com</t>
  </si>
  <si>
    <t>1712 Leland Dr</t>
  </si>
  <si>
    <t>Huntingburg, In 47542</t>
  </si>
  <si>
    <t>Sage Bluff Health &amp; Rehab Center</t>
  </si>
  <si>
    <t>David McMahan</t>
  </si>
  <si>
    <t>David.McMahan@saberhealth.com</t>
  </si>
  <si>
    <t>4180 Sage Bluff Crossing</t>
  </si>
  <si>
    <t>Fort Wayne, IN 46804</t>
  </si>
  <si>
    <t>Golden Living Center-Knox</t>
  </si>
  <si>
    <t>Tel: (574)772-6248</t>
  </si>
  <si>
    <t>Jerry Harville</t>
  </si>
  <si>
    <t>jerrell.harville@goldenlivingcenters.com</t>
  </si>
  <si>
    <t>300 E Culver Rd</t>
  </si>
  <si>
    <t>Knox, In 46534</t>
  </si>
  <si>
    <t>Swiss Villa Nursing And Rehabilitation</t>
  </si>
  <si>
    <t>Tel: (812)427-2803</t>
  </si>
  <si>
    <t>Megan Lengerich</t>
  </si>
  <si>
    <t>meganlengerich@asccare.com</t>
  </si>
  <si>
    <t>1023 W Main St</t>
  </si>
  <si>
    <t>Vevay, In 47043</t>
  </si>
  <si>
    <t>North Ridge Village Nursing &amp; Rehabilitation Cente</t>
  </si>
  <si>
    <t>Tel: (260)636-1000</t>
  </si>
  <si>
    <t>Marlene Powell</t>
  </si>
  <si>
    <t>m.powell@chosenhc.com</t>
  </si>
  <si>
    <t>600 Trail Ridge Rd</t>
  </si>
  <si>
    <t>Albion, In 46701</t>
  </si>
  <si>
    <t>Wintersong Village</t>
  </si>
  <si>
    <t>Tel: (574)772-5826</t>
  </si>
  <si>
    <t>Kristie Rhoda</t>
  </si>
  <si>
    <t>Wintersong.DON@chosenhc.com</t>
  </si>
  <si>
    <t>1005 South Edgewood Drive</t>
  </si>
  <si>
    <t>Hickory Creek At Sunset</t>
  </si>
  <si>
    <t>Hickory Creek</t>
  </si>
  <si>
    <t>Tel: (765)653-3143</t>
  </si>
  <si>
    <t>Jill Stott</t>
  </si>
  <si>
    <t>sunset_admin@hchfi.org</t>
  </si>
  <si>
    <t>1109 S Indiana Street</t>
  </si>
  <si>
    <t>Miller'S Merry Manor (Hartford City)</t>
  </si>
  <si>
    <t>Tel: (765)348-1072</t>
  </si>
  <si>
    <t>Maggie Fisher</t>
  </si>
  <si>
    <t>adm021@millershealthsystems.com</t>
  </si>
  <si>
    <t>0548 S 100 W</t>
  </si>
  <si>
    <t>Hartford City, In 47348</t>
  </si>
  <si>
    <t>Bethany Pointe Health Campus</t>
  </si>
  <si>
    <t>Tel: (765)622-1211</t>
  </si>
  <si>
    <t>Michelle Estes</t>
  </si>
  <si>
    <t>michelle.estes@bethanypointehc.com</t>
  </si>
  <si>
    <t>1707 Bethany Rd</t>
  </si>
  <si>
    <t>Waters Of Scottsburg, The</t>
  </si>
  <si>
    <t>Tel: (812)752-5663</t>
  </si>
  <si>
    <t>Gary Preece</t>
  </si>
  <si>
    <t>administrator@watersofscottsburg.com</t>
  </si>
  <si>
    <t>1350 N Todd Dr</t>
  </si>
  <si>
    <t>Premier Healthcare Of New Harmony</t>
  </si>
  <si>
    <t>Tel: (812)682-4104</t>
  </si>
  <si>
    <t>Deb Morgan</t>
  </si>
  <si>
    <t>dmorgan@premierofnewharmony.com</t>
  </si>
  <si>
    <t>251 Highway 66</t>
  </si>
  <si>
    <t>New Harmony, In 47631</t>
  </si>
  <si>
    <t>Shady Nook Care Center</t>
  </si>
  <si>
    <t>Tel: (812)537-0930</t>
  </si>
  <si>
    <t>Lindsey Boltz</t>
  </si>
  <si>
    <t>ddotson@shadynookrehab.com</t>
  </si>
  <si>
    <t>36 Valley Dr</t>
  </si>
  <si>
    <t>Twin City Health Care</t>
  </si>
  <si>
    <t>Tel: (765)674-8516</t>
  </si>
  <si>
    <t>Angie Laypoole</t>
  </si>
  <si>
    <t>administrator@twincity-healthcare.com</t>
  </si>
  <si>
    <t>627 E North H Street</t>
  </si>
  <si>
    <t>Gas City, In 46933</t>
  </si>
  <si>
    <t>Tel: (260)665-2161</t>
  </si>
  <si>
    <t>Kristine Dewey</t>
  </si>
  <si>
    <t>kdewey@aperioncare.com</t>
  </si>
  <si>
    <t>500 N Williams St</t>
  </si>
  <si>
    <t>Cathedral Health Care Center</t>
  </si>
  <si>
    <t>Tel: (812)482-6603</t>
  </si>
  <si>
    <t>Gaddis Baysinger</t>
  </si>
  <si>
    <t>cathedral.admin@imgcares.com</t>
  </si>
  <si>
    <t>520 W 9Th St</t>
  </si>
  <si>
    <t>Lane House, The</t>
  </si>
  <si>
    <t>Tel: (765)362-0007</t>
  </si>
  <si>
    <t>Gloria</t>
  </si>
  <si>
    <t>gloria_mcgowen@lcca.com</t>
  </si>
  <si>
    <t>1000 Lane Ave</t>
  </si>
  <si>
    <t>Signature Healthcare Of Bluffton</t>
  </si>
  <si>
    <t>Tel: (260)824-4320</t>
  </si>
  <si>
    <t>Tomi Cobb</t>
  </si>
  <si>
    <t>admin.bluffton@signaturehealthcarellc.com</t>
  </si>
  <si>
    <t>1529 W Lancaster St</t>
  </si>
  <si>
    <t>Waters Of Batesville, The</t>
  </si>
  <si>
    <t>Jalena Bell</t>
  </si>
  <si>
    <t>administrator@watersofbatesville.com</t>
  </si>
  <si>
    <t>958 E State Road 46</t>
  </si>
  <si>
    <t>Batesville, IN 47006</t>
  </si>
  <si>
    <t>Waters Of Rising Sun, The</t>
  </si>
  <si>
    <t>Tel: (812)438-2219</t>
  </si>
  <si>
    <t>Andrew Grubb</t>
  </si>
  <si>
    <t>administrator@watersofrisingsun.com</t>
  </si>
  <si>
    <t>405 Rio Vista Ln</t>
  </si>
  <si>
    <t>Rising Sun, In 47040</t>
  </si>
  <si>
    <t>Braun's Nursing Home</t>
  </si>
  <si>
    <t>Tel: (812)423-6214</t>
  </si>
  <si>
    <t>Mandy Patton</t>
  </si>
  <si>
    <t>mpatton@braunsnursinghome.com</t>
  </si>
  <si>
    <t>909 First Ave</t>
  </si>
  <si>
    <t>Castleton Health Care Center</t>
  </si>
  <si>
    <t>Tel: (317)845-0032</t>
  </si>
  <si>
    <t>Brian Leslie</t>
  </si>
  <si>
    <t>admin@castletonhealthcare.us</t>
  </si>
  <si>
    <t>7630 E 86Th St</t>
  </si>
  <si>
    <t>Chalet Village Health And Rehabilitation Center</t>
  </si>
  <si>
    <t>Tel: (260)589-2127</t>
  </si>
  <si>
    <t>Michelle Lightle</t>
  </si>
  <si>
    <t>administrator@chalet-village.net</t>
  </si>
  <si>
    <t>1065 Parkway St</t>
  </si>
  <si>
    <t>Core Of Dale</t>
  </si>
  <si>
    <t>Tel: (812)937-7073</t>
  </si>
  <si>
    <t>Barbara Boyd</t>
  </si>
  <si>
    <t>bboyd@corenursing.com</t>
  </si>
  <si>
    <t>510 W Medcalf Road</t>
  </si>
  <si>
    <t>Dale, In 47523</t>
  </si>
  <si>
    <t>Decatur Township Center</t>
  </si>
  <si>
    <t>Tel: (317)856-4851</t>
  </si>
  <si>
    <t>Craig Hestand</t>
  </si>
  <si>
    <t>craig.hestand@genesishcc.com</t>
  </si>
  <si>
    <t>4851 Tincher Rd</t>
  </si>
  <si>
    <t>Indianapolis, In 46221</t>
  </si>
  <si>
    <t>Maple Manor Christian Home Inc</t>
  </si>
  <si>
    <t>Tel: (812)246-4866</t>
  </si>
  <si>
    <t>Steven Cunningham</t>
  </si>
  <si>
    <t>s.cunningham@mymmch.com</t>
  </si>
  <si>
    <t>643 W Utica St</t>
  </si>
  <si>
    <t>Milton Home, The</t>
  </si>
  <si>
    <t>Tel: (574)233-0165</t>
  </si>
  <si>
    <t>Kevin Baker</t>
  </si>
  <si>
    <t>kbaker@themiltonhome.com</t>
  </si>
  <si>
    <t>206 E Marion St</t>
  </si>
  <si>
    <t>South Bend, In 46601</t>
  </si>
  <si>
    <t>Transcendent Healthcare Of Boonville - North</t>
  </si>
  <si>
    <t>Tel: (812)897-2810</t>
  </si>
  <si>
    <t>Erin Whitehouse</t>
  </si>
  <si>
    <t>erinwhitehouse@transcendenthealthcare.com</t>
  </si>
  <si>
    <t>305 E North St</t>
  </si>
  <si>
    <t>White River Lodge</t>
  </si>
  <si>
    <t>Tel: (812)275-7006</t>
  </si>
  <si>
    <t>Leah Staley Hillenburg</t>
  </si>
  <si>
    <t>LHillenburg@rphfcorp.com</t>
  </si>
  <si>
    <t>3710 Kenny Simpson Ln</t>
  </si>
  <si>
    <t>Washington Nursing Center</t>
  </si>
  <si>
    <t>Tel: (812)254-5117</t>
  </si>
  <si>
    <t>Nancy Knight</t>
  </si>
  <si>
    <t>washington.admin@chosenhc.com</t>
  </si>
  <si>
    <t>603 E National Hwy</t>
  </si>
  <si>
    <t>Miller'S Merry Manor (Walkerton)</t>
  </si>
  <si>
    <t>Tel: (574)586-3133</t>
  </si>
  <si>
    <t>Christy Clark</t>
  </si>
  <si>
    <t>adm007@millershealthsystems.com</t>
  </si>
  <si>
    <t>500 Walkerton Tr</t>
  </si>
  <si>
    <t>Walkerton, In 46574</t>
  </si>
  <si>
    <t>Fairway Village</t>
  </si>
  <si>
    <t>Tel: (317)787-8951</t>
  </si>
  <si>
    <t>Phil Ford</t>
  </si>
  <si>
    <t>philford@asccare.com</t>
  </si>
  <si>
    <t>2630 S Keystone Ave</t>
  </si>
  <si>
    <t>Indianapolis, In 46203</t>
  </si>
  <si>
    <t>North Woods Village</t>
  </si>
  <si>
    <t>Tel: (765)457-9175</t>
  </si>
  <si>
    <t>Cathy Greene</t>
  </si>
  <si>
    <t>cathygreene@asccare.com</t>
  </si>
  <si>
    <t>2233 W Jefferson St</t>
  </si>
  <si>
    <t>Gentlecare Of Vincennes</t>
  </si>
  <si>
    <t>Tel: (812)882-8292</t>
  </si>
  <si>
    <t>Jerry Melvin</t>
  </si>
  <si>
    <t>j.melvin@nwcable.net</t>
  </si>
  <si>
    <t>1202 S 16Th St</t>
  </si>
  <si>
    <t>Miller'S Merry Manor (Columbia City)</t>
  </si>
  <si>
    <t>Tel: (260)248-8101</t>
  </si>
  <si>
    <t>Jake Revere</t>
  </si>
  <si>
    <t>columbiacityadm@millershealthsystems.com</t>
  </si>
  <si>
    <t>640 W Ellsworth St</t>
  </si>
  <si>
    <t>Miller'S Merry Manor (Dunkirk)</t>
  </si>
  <si>
    <t>Tel: (765)768-7537</t>
  </si>
  <si>
    <t>Jodie Shimp</t>
  </si>
  <si>
    <t>don020@millershealthsystems.com</t>
  </si>
  <si>
    <t>11563 W 300 S</t>
  </si>
  <si>
    <t>Dunkirk, In 47336</t>
  </si>
  <si>
    <t>Green-Hill Manor</t>
  </si>
  <si>
    <t>(317)313-3630</t>
  </si>
  <si>
    <t>Stephanie Anderson</t>
  </si>
  <si>
    <t>Greenhill.Admin@chosenhc.com</t>
  </si>
  <si>
    <t>501 N. Lincoln Ave.</t>
  </si>
  <si>
    <t>Fowler, IN 47944</t>
  </si>
  <si>
    <t>Waters Of Muncie, The</t>
  </si>
  <si>
    <t>Tel: (765)747-9044</t>
  </si>
  <si>
    <t>Shawn Dent</t>
  </si>
  <si>
    <t>administrator@watersofmuncie.com</t>
  </si>
  <si>
    <t>2400 Chateau Dr</t>
  </si>
  <si>
    <t>Flatrock River Lodge</t>
  </si>
  <si>
    <t>Tel: (765)932-2974</t>
  </si>
  <si>
    <t>Twyla Shaw</t>
  </si>
  <si>
    <t>tshaw@rphfcorp.com</t>
  </si>
  <si>
    <t>904 E 11Th St</t>
  </si>
  <si>
    <t>Bloomington Nursing And Rehabilitation Center</t>
  </si>
  <si>
    <t>Tel: (812)336-1055</t>
  </si>
  <si>
    <t>Lisa Dougherty</t>
  </si>
  <si>
    <t>bloomington.don@chosenhc.com</t>
  </si>
  <si>
    <t>120 E Miller Dr</t>
  </si>
  <si>
    <t>Rural Health Care Center</t>
  </si>
  <si>
    <t>Tel: (317)635-1355</t>
  </si>
  <si>
    <t>Olivia Winston</t>
  </si>
  <si>
    <t>rural.admin@chosenhc.com</t>
  </si>
  <si>
    <t>1747 N Rural St</t>
  </si>
  <si>
    <t>Chesterton Manor</t>
  </si>
  <si>
    <t>Tel: (219)926-8387</t>
  </si>
  <si>
    <t>Judy Steel</t>
  </si>
  <si>
    <t>chesterton.admin@imgcares.com</t>
  </si>
  <si>
    <t>110 Beverly Dr</t>
  </si>
  <si>
    <t>Bridgewater Rehabilitation Centre</t>
  </si>
  <si>
    <t>Tel: (765)348-2273</t>
  </si>
  <si>
    <t>Mike Melford</t>
  </si>
  <si>
    <t>administrator@bridgewatercentre.com</t>
  </si>
  <si>
    <t>715 N Mill St</t>
  </si>
  <si>
    <t>Westpark A Waters Community</t>
  </si>
  <si>
    <t>LaToya Lee</t>
  </si>
  <si>
    <t>don@westparkawc.com</t>
  </si>
  <si>
    <t>1316 N Tibbs Ave</t>
  </si>
  <si>
    <t>Brookside Care Strategies</t>
  </si>
  <si>
    <t>Tel: (765)289-1915</t>
  </si>
  <si>
    <t>Cathy Young</t>
  </si>
  <si>
    <t>cyoung@brooksidecs.net</t>
  </si>
  <si>
    <t>505 N Gavin St</t>
  </si>
  <si>
    <t>Forum At The Crossing</t>
  </si>
  <si>
    <t>Tel: (317)466-2020</t>
  </si>
  <si>
    <t>Laura Burton</t>
  </si>
  <si>
    <t>lburton@5ssl.com</t>
  </si>
  <si>
    <t>8505 Woodfield Crossing Blvd</t>
  </si>
  <si>
    <t>Indianapolis, In 46240</t>
  </si>
  <si>
    <t>Freelandville Community Home</t>
  </si>
  <si>
    <t>Tel: (812)328-2134</t>
  </si>
  <si>
    <t>Michelle Lewis</t>
  </si>
  <si>
    <t>freehome@joink.com</t>
  </si>
  <si>
    <t>310 W Carlisle St, Po Box 288</t>
  </si>
  <si>
    <t>Freelandville, In 47535</t>
  </si>
  <si>
    <t>Lynhurst Healthcare</t>
  </si>
  <si>
    <t>Mark Thompson</t>
  </si>
  <si>
    <t>mthompson@lynhursthealthcare.com</t>
  </si>
  <si>
    <t>5225 W Morris St</t>
  </si>
  <si>
    <t>Indianapolis, IN 46241</t>
  </si>
  <si>
    <t>Pleasant View Lodge</t>
  </si>
  <si>
    <t>Tel: (317)335-2159</t>
  </si>
  <si>
    <t>Colleen Warnick</t>
  </si>
  <si>
    <t>pvl@hrtc.net</t>
  </si>
  <si>
    <t>7476 W Lane Rd</t>
  </si>
  <si>
    <t>McCordsville, In 46055</t>
  </si>
  <si>
    <t>Tranquility Nursing And Rehab</t>
  </si>
  <si>
    <t>Tel: (317)480-0806</t>
  </si>
  <si>
    <t>Gina Couch</t>
  </si>
  <si>
    <t>ginacouch@tranquilitynr.com</t>
  </si>
  <si>
    <t>3640 N Central Avenue</t>
  </si>
  <si>
    <t>Whitewater Commons Senior Living</t>
  </si>
  <si>
    <t>Tel: (765)458-5117</t>
  </si>
  <si>
    <t>Tonya Nunez-Smith</t>
  </si>
  <si>
    <t>administrator@whitewatercommons.com</t>
  </si>
  <si>
    <t>215 W High St</t>
  </si>
  <si>
    <t>Liberty, In 47353</t>
  </si>
  <si>
    <t>Woodland Hills Care Center</t>
  </si>
  <si>
    <t>Tel: (812)537-1132</t>
  </si>
  <si>
    <t>Beverly Tackitt</t>
  </si>
  <si>
    <t>administrator@woodlandhills-center.com</t>
  </si>
  <si>
    <t>403 Bielby Rd</t>
  </si>
  <si>
    <t>Hickory Creek At Scottsburg</t>
  </si>
  <si>
    <t>Tel: (812)752-5065</t>
  </si>
  <si>
    <t>Kim Smith</t>
  </si>
  <si>
    <t>scottsburg_don@hchfi.org</t>
  </si>
  <si>
    <t>1100 N Gardner Ave</t>
  </si>
  <si>
    <t>Sugar Creek Rehabilitation And Convalescent Center</t>
  </si>
  <si>
    <t>Tel: (317)894-3301</t>
  </si>
  <si>
    <t>Matt Shaffer</t>
  </si>
  <si>
    <t>sugarcreek.admin@chosenhc.com</t>
  </si>
  <si>
    <t>5430 W Us 40</t>
  </si>
  <si>
    <t>Summerfield Health Care Center</t>
  </si>
  <si>
    <t>Tel: (765)795-4260</t>
  </si>
  <si>
    <t>Heather Byrd</t>
  </si>
  <si>
    <t>summerfield.mds@chosenhc.com</t>
  </si>
  <si>
    <t>34 S Main St</t>
  </si>
  <si>
    <t>Cloverdale, In 46120</t>
  </si>
  <si>
    <t>Kendallville Manor</t>
  </si>
  <si>
    <t>Tel: (260)347-4374</t>
  </si>
  <si>
    <t>Jenell Dixon</t>
  </si>
  <si>
    <t>kendallville.admin@imgcares.com</t>
  </si>
  <si>
    <t>1802 E Dowling St</t>
  </si>
  <si>
    <t>Oak Village</t>
  </si>
  <si>
    <t>Tel: (812)745-2360</t>
  </si>
  <si>
    <t>Cassie Abel</t>
  </si>
  <si>
    <t>oakvillage.admin@imgcares.com</t>
  </si>
  <si>
    <t>200 W Fourth St</t>
  </si>
  <si>
    <t>Oaktown, In 47561</t>
  </si>
  <si>
    <t>Hillside Manor Nursing Home</t>
  </si>
  <si>
    <t>812 610-0097; 812-254-7159</t>
  </si>
  <si>
    <t>Julie Chapman</t>
  </si>
  <si>
    <t>jhelmchapman@yahoo.com</t>
  </si>
  <si>
    <t>1109 E National Highway</t>
  </si>
  <si>
    <t>Washington, IN 47501</t>
  </si>
  <si>
    <t>Loogootee Nursing Center</t>
  </si>
  <si>
    <t>(812) 295-2101</t>
  </si>
  <si>
    <t>Brandi Gladish</t>
  </si>
  <si>
    <t>Lnc.hfa@att.net</t>
  </si>
  <si>
    <t>12802 E US Hwy-50</t>
  </si>
  <si>
    <t>Loogootee, IN 47553</t>
  </si>
  <si>
    <t>Mcgivney Health Care Center</t>
  </si>
  <si>
    <t>Tel: (317)846-0265</t>
  </si>
  <si>
    <t>Randall Shera</t>
  </si>
  <si>
    <t>randall.shera@gibault.org</t>
  </si>
  <si>
    <t>2907 East 136Th St</t>
  </si>
  <si>
    <t>Willowbend Living Center</t>
  </si>
  <si>
    <t>Tel: (765)747-7820</t>
  </si>
  <si>
    <t>Glenn Burke</t>
  </si>
  <si>
    <t>administrator@willowbend-living.com</t>
  </si>
  <si>
    <t>7524 E Jackson St</t>
  </si>
  <si>
    <t>Muncie, In 47302</t>
  </si>
  <si>
    <t>Miller'S Merry Manor (Middletown)</t>
  </si>
  <si>
    <t>Tel: (765)354-2278</t>
  </si>
  <si>
    <t>Chantelle Campbell</t>
  </si>
  <si>
    <t>adm025@millershealthsystems.com</t>
  </si>
  <si>
    <t>981 Beechwood Ave</t>
  </si>
  <si>
    <t>Middletown, In 47356</t>
  </si>
  <si>
    <t>Hickory Creek At Peru</t>
  </si>
  <si>
    <t>Tel: (765)473-4900</t>
  </si>
  <si>
    <t>Alexis Arnold</t>
  </si>
  <si>
    <t>peru_admin@hchfi.org</t>
  </si>
  <si>
    <t>390 W Boulevard</t>
  </si>
  <si>
    <t>Yorktown Manor</t>
  </si>
  <si>
    <t>Tel: (765)759-7740</t>
  </si>
  <si>
    <t>Jennifer Bailey</t>
  </si>
  <si>
    <t>yorktown.admin@imgcares.com</t>
  </si>
  <si>
    <t>2000 S Andrews Rd</t>
  </si>
  <si>
    <t>Yorktown, In 47396</t>
  </si>
  <si>
    <t>Robin Run Health Center</t>
  </si>
  <si>
    <t>Brookdale</t>
  </si>
  <si>
    <t>Renee Bogard</t>
  </si>
  <si>
    <t>ascott5@brookdale.com</t>
  </si>
  <si>
    <t>6370 Robin Run W</t>
  </si>
  <si>
    <t>Indianapolis, IN 46268</t>
  </si>
  <si>
    <t>Meridian Nursing And Rehabilitation Center</t>
  </si>
  <si>
    <t>Tel: (317)786-9426</t>
  </si>
  <si>
    <t>Linda Turner</t>
  </si>
  <si>
    <t>meridian.don@chosenhc.com</t>
  </si>
  <si>
    <t>2102 S Meridian St</t>
  </si>
  <si>
    <t>Indianapolis, In 46225</t>
  </si>
  <si>
    <t>Hickory Creek At Columbus</t>
  </si>
  <si>
    <t>Tel: (812)372-6136</t>
  </si>
  <si>
    <t>Diana Gore</t>
  </si>
  <si>
    <t>Columbus_DON@hchfi.org</t>
  </si>
  <si>
    <t>5480 E 25Th Street</t>
  </si>
  <si>
    <t>Hickory Creek At Madison</t>
  </si>
  <si>
    <t>Tel: (812)273-4696</t>
  </si>
  <si>
    <t>Joey Kring</t>
  </si>
  <si>
    <t>madison_admin@hchfi.org</t>
  </si>
  <si>
    <t>1945 Cragmont St</t>
  </si>
  <si>
    <t>Springhurst Health Campus</t>
  </si>
  <si>
    <t>Tel: (317)462-7067</t>
  </si>
  <si>
    <t>Alyssa Holliday</t>
  </si>
  <si>
    <t>alyssa.holliday@springhursthc.com</t>
  </si>
  <si>
    <t>628 N Meridian Rd</t>
  </si>
  <si>
    <t>Waters Of Lebanon, The</t>
  </si>
  <si>
    <t>Tel: (765)482-6391</t>
  </si>
  <si>
    <t>Marsha Pratt</t>
  </si>
  <si>
    <t>administrator@watersoflebanon.com</t>
  </si>
  <si>
    <t>1585 Perry Worth Rd</t>
  </si>
  <si>
    <t>Oakbrook Village</t>
  </si>
  <si>
    <t>Tel: (260)358-0047</t>
  </si>
  <si>
    <t>Patti Templar</t>
  </si>
  <si>
    <t>administrator@oakbrook-village.com</t>
  </si>
  <si>
    <t>850 Ash St</t>
  </si>
  <si>
    <t>Hickory Creek At Connersville</t>
  </si>
  <si>
    <t>Tel: (765)825-9771</t>
  </si>
  <si>
    <t>Lea Ann Loy</t>
  </si>
  <si>
    <t>Connersville_admin@hchfi.org</t>
  </si>
  <si>
    <t>2600 N Grand Ave</t>
  </si>
  <si>
    <t>Hildegard Health Center Inc</t>
  </si>
  <si>
    <t>Tel: (812)367-2022;  812-367-1411</t>
  </si>
  <si>
    <t>Amanda Shelby</t>
  </si>
  <si>
    <t>ashelby@good-sam.com</t>
  </si>
  <si>
    <t>802 E 10th St</t>
  </si>
  <si>
    <t>Middletown Nursing And Rehabilitation Center</t>
  </si>
  <si>
    <t>Tel: (765)354-2223</t>
  </si>
  <si>
    <t>Jared Moore</t>
  </si>
  <si>
    <t>JMoore@MiddletownNursing.com</t>
  </si>
  <si>
    <t>131 S 10Th St</t>
  </si>
  <si>
    <t>Hickory Creek At Crawfordsville</t>
  </si>
  <si>
    <t>Tel: (765)362-8590</t>
  </si>
  <si>
    <t>DON</t>
  </si>
  <si>
    <t>crawfordsville_admin@hchfi.org</t>
  </si>
  <si>
    <t>817 N Whitlock Ave</t>
  </si>
  <si>
    <t>Hickory Creek At Greensburg</t>
  </si>
  <si>
    <t>Tel: (812)663-7503</t>
  </si>
  <si>
    <t>Ashley Rapp</t>
  </si>
  <si>
    <t>greensburg_admin@hchfi.org</t>
  </si>
  <si>
    <t>1620 N Lincoln St</t>
  </si>
  <si>
    <t>Hickory Creek At Kendallville</t>
  </si>
  <si>
    <t>Tel: (260)347-3612</t>
  </si>
  <si>
    <t>Mona Ruble</t>
  </si>
  <si>
    <t>kendallville_admin@hchfi.org</t>
  </si>
  <si>
    <t>1433 S Main Street</t>
  </si>
  <si>
    <t>Hickory Creek At Rochester</t>
  </si>
  <si>
    <t>Tel: (574)223-5100</t>
  </si>
  <si>
    <t>Shawna Sopher</t>
  </si>
  <si>
    <t>rochester_admin@hchfi.org</t>
  </si>
  <si>
    <t>340 E 18Th Street</t>
  </si>
  <si>
    <t>Miller'S Merry Manor (Wabash West)</t>
  </si>
  <si>
    <t>Tel: (260)563-7427;  260-563-4112</t>
  </si>
  <si>
    <t>Kristen Patz</t>
  </si>
  <si>
    <t>ADM031@millershealthsystems.com</t>
  </si>
  <si>
    <t>1720 Alber St</t>
  </si>
  <si>
    <t>Simmons Loving Care Health Facility</t>
  </si>
  <si>
    <t>Raenita Dumas</t>
  </si>
  <si>
    <t>rdmd727@sbcglobal.net</t>
  </si>
  <si>
    <t>700 E 21St Ave</t>
  </si>
  <si>
    <t>Gary, IN 46407</t>
  </si>
  <si>
    <t>Summit Health And Living</t>
  </si>
  <si>
    <t>Tel: (765)203-2671</t>
  </si>
  <si>
    <t>Jenni Flowers</t>
  </si>
  <si>
    <t>jenni.flowers@eshl.org</t>
  </si>
  <si>
    <t>701 S Main St</t>
  </si>
  <si>
    <t>Summitville, In 46070</t>
  </si>
  <si>
    <t>Hickory Creek At New Castle</t>
  </si>
  <si>
    <t>Tel: (765)529-4695</t>
  </si>
  <si>
    <t>Christy Canter</t>
  </si>
  <si>
    <t>newcastle_admin@hchfi.org</t>
  </si>
  <si>
    <t>901 N 16Th Street</t>
  </si>
  <si>
    <t>Morgantown Health Care</t>
  </si>
  <si>
    <t>Tel: (812)597-4418</t>
  </si>
  <si>
    <t>Dale Hartman</t>
  </si>
  <si>
    <t>MHCINN@gmail.com</t>
  </si>
  <si>
    <t>140 W Washington St</t>
  </si>
  <si>
    <t>Morgantown, In 46160</t>
  </si>
  <si>
    <t>Hickory Creek At Huntington</t>
  </si>
  <si>
    <t>Tel: (260)356-4867</t>
  </si>
  <si>
    <t>huntington_admin@hchfi.org</t>
  </si>
  <si>
    <t>1425 Grant St</t>
  </si>
  <si>
    <t>Core Of Bedford</t>
  </si>
  <si>
    <t>Andy Brazzell</t>
  </si>
  <si>
    <t>abrazzell@corenursing.com</t>
  </si>
  <si>
    <t>514 E 16Th St</t>
  </si>
  <si>
    <t>Bedford, IN 47421</t>
  </si>
  <si>
    <t>Aperion Care Peru</t>
  </si>
  <si>
    <t>Tel: (765)689-5000</t>
  </si>
  <si>
    <t>Tammy Matthews</t>
  </si>
  <si>
    <t>tmatthews@aperioncare.com</t>
  </si>
  <si>
    <t>1850 West Matador St</t>
  </si>
  <si>
    <t>Essex Nursing And Rehabilitation Center</t>
  </si>
  <si>
    <t>Tel: (765)482-1950</t>
  </si>
  <si>
    <t>Evan Caldwell</t>
  </si>
  <si>
    <t>essex.admin@chosenhc.com</t>
  </si>
  <si>
    <t>301 W Essex St</t>
  </si>
  <si>
    <t>Silver Memories Health Care</t>
  </si>
  <si>
    <t>Tel: (812)689-6222</t>
  </si>
  <si>
    <t>Sharon Woods</t>
  </si>
  <si>
    <t>silvermemories.admin@imgcares.com</t>
  </si>
  <si>
    <t>6996 South Us421</t>
  </si>
  <si>
    <t>Versailles, In 47042</t>
  </si>
  <si>
    <t>Holiday Healthcare Hospice (Heritage Hospice)</t>
  </si>
  <si>
    <t>VDebord@Holidayhealthcare.com</t>
  </si>
  <si>
    <t>Hickory Creek At Winamac</t>
  </si>
  <si>
    <t>Tel: (574)946-6143</t>
  </si>
  <si>
    <t>Tina Bernacchi</t>
  </si>
  <si>
    <t>winamac_admin@hch.org</t>
  </si>
  <si>
    <t>515 E 13Th St</t>
  </si>
  <si>
    <t>Senior Living At Forest Ridge</t>
  </si>
  <si>
    <t>Lauralisa Stamper</t>
  </si>
  <si>
    <t>lauralisa.stamper@seniorlivingatforestridge.com</t>
  </si>
  <si>
    <t>2800 Forest Ridge Pkwy</t>
  </si>
  <si>
    <t>Hickory Creek At Franklin</t>
  </si>
  <si>
    <t>Tel: (317)736-8214</t>
  </si>
  <si>
    <t>Vicki McGuire</t>
  </si>
  <si>
    <t>franklin_admin@hchfi.org</t>
  </si>
  <si>
    <t>580 Lemley Street</t>
  </si>
  <si>
    <t>Aperion Care University Park</t>
  </si>
  <si>
    <t>Tel: (260)484-1558</t>
  </si>
  <si>
    <t>Tammy Hunter</t>
  </si>
  <si>
    <t>THunter@Aperioncare.com</t>
  </si>
  <si>
    <t>1400 Medical Park Dr</t>
  </si>
  <si>
    <t>Towne House Retirement Community</t>
  </si>
  <si>
    <t>Tel: (260)483-3116</t>
  </si>
  <si>
    <t>Amy Scheffer</t>
  </si>
  <si>
    <t>ascheffer@townehouse.org</t>
  </si>
  <si>
    <t>2209 St Joe Center Rd</t>
  </si>
  <si>
    <t>Restoracy of Whitestown</t>
  </si>
  <si>
    <t>Bryan Lindsay</t>
  </si>
  <si>
    <t>bryan.lindsay@therestoracy.com</t>
  </si>
  <si>
    <t>6712 Restoracy Dr.</t>
  </si>
  <si>
    <t>Whitestown, IN 46075</t>
  </si>
  <si>
    <t>Willowdale Village</t>
  </si>
  <si>
    <t>Tel: (812)937-4489</t>
  </si>
  <si>
    <t>Kendra Goerlitz BOM</t>
  </si>
  <si>
    <t>178arl@ascseniorcare.com and stacyburton@ascseniorcare.com</t>
  </si>
  <si>
    <t>404 W Willow Rd</t>
  </si>
  <si>
    <t>Aperion Care Marion Llc</t>
  </si>
  <si>
    <t>Tel: (765)662-3701</t>
  </si>
  <si>
    <t>Karl Eck</t>
  </si>
  <si>
    <t>keck@aperioncare.com</t>
  </si>
  <si>
    <t>614 West 14Th Street</t>
  </si>
  <si>
    <t>Springs Of Richmond, The</t>
  </si>
  <si>
    <t>Tel: (765)935-0135</t>
  </si>
  <si>
    <t>Gina Robinson</t>
  </si>
  <si>
    <t>gina.robinson@springsofrichmond.com</t>
  </si>
  <si>
    <t>400 Industries Road</t>
  </si>
  <si>
    <t>Colonial Nursing Home</t>
  </si>
  <si>
    <t>Tel: (219)663-2532</t>
  </si>
  <si>
    <t>Ryan Holcomb</t>
  </si>
  <si>
    <t>colonial.admin@imgcares.com</t>
  </si>
  <si>
    <t>119 N Indiana Ave</t>
  </si>
  <si>
    <t>Face Shields (cases)</t>
  </si>
  <si>
    <t>Gowns (cases)</t>
  </si>
  <si>
    <t>N95s (cases)</t>
  </si>
  <si>
    <t>Surgical Masks (cases)</t>
  </si>
  <si>
    <t>TOTAL CASES</t>
  </si>
  <si>
    <t>Est Pallets</t>
  </si>
  <si>
    <t>Total Cases</t>
  </si>
  <si>
    <t>Estimated Pallets</t>
  </si>
  <si>
    <t>Estimated pallets</t>
  </si>
  <si>
    <t>Cell 574-807-5182 or 574-287-1838</t>
  </si>
  <si>
    <t>Office 317-834-1791</t>
  </si>
  <si>
    <t>Cell 812-459-0777</t>
  </si>
  <si>
    <t>Cell 765-427-6993</t>
  </si>
  <si>
    <t>Nicole Obrien</t>
  </si>
  <si>
    <t>765-618-4757 or 765-289-2273</t>
  </si>
  <si>
    <t>260-224-9098</t>
  </si>
  <si>
    <t>Jodie Stanley</t>
  </si>
  <si>
    <t>260 622 7821 or 813-613-6337</t>
  </si>
  <si>
    <t>1332 Waterford Cir</t>
  </si>
  <si>
    <t>Tel: (812)504-2078</t>
  </si>
  <si>
    <t>(812)268-6361/ 812-554-0503</t>
  </si>
  <si>
    <t>(765)203-2409/ 765-298-2540</t>
  </si>
  <si>
    <t>Tel: (219)841-8020/ 219-942-2170</t>
  </si>
  <si>
    <t>2515 Newton St</t>
  </si>
  <si>
    <t>8126304401;   812-996-0674</t>
  </si>
  <si>
    <t>Tel: (765)203-2672;  765-298-2710</t>
  </si>
  <si>
    <t>770 North 075 East</t>
  </si>
  <si>
    <t>Tel: (260)749-9506;  260-241-5773</t>
  </si>
  <si>
    <t>(574)457-4401</t>
  </si>
  <si>
    <t>Tel: (812)473-4761;  812-480-6970</t>
  </si>
  <si>
    <t>Aperion Care Angola</t>
  </si>
  <si>
    <t>812-475-9712</t>
  </si>
  <si>
    <t xml:space="preserve">LouAnn Simpson/ </t>
  </si>
  <si>
    <t>1202 W Buena Vista Rd Suite 107</t>
  </si>
  <si>
    <t>Evansville, IN 47710</t>
  </si>
  <si>
    <t>(765)521-4740</t>
  </si>
  <si>
    <t>317-769-8888;      3179275687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</si>
</sst>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4" xfId="0" applyBorder="1" applyAlignment="1">
      <alignment wrapText="1"/>
    </xf>
    <xf numFmtId="0" fontId="0" fillId="0" borderId="0" xfId="0" applyFill="1"/>
    <xf numFmtId="165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6" borderId="1" xfId="0" applyFill="1" applyBorder="1" applyAlignment="1">
      <alignment wrapText="1"/>
    </xf>
    <xf numFmtId="0" fontId="0" fillId="6" borderId="0" xfId="0" applyFill="1"/>
    <xf numFmtId="0" fontId="0" fillId="4" borderId="1" xfId="0" applyFill="1" applyBorder="1"/>
    <xf numFmtId="0" fontId="0" fillId="4" borderId="0" xfId="0" applyFill="1"/>
    <xf numFmtId="0" fontId="4" fillId="0" borderId="1" xfId="1" applyFont="1" applyBorder="1" applyAlignment="1">
      <alignment wrapText="1"/>
    </xf>
    <xf numFmtId="0" fontId="0" fillId="6" borderId="1" xfId="0" applyFill="1" applyBorder="1"/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1" fontId="0" fillId="0" borderId="0" xfId="0" applyNumberFormat="1" applyBorder="1" applyAlignment="1">
      <alignment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2" fontId="0" fillId="4" borderId="0" xfId="0" applyNumberFormat="1" applyFill="1" applyAlignment="1">
      <alignment wrapText="1"/>
    </xf>
    <xf numFmtId="0" fontId="0" fillId="0" borderId="2" xfId="0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5" borderId="1" xfId="0" applyFill="1" applyBorder="1"/>
    <xf numFmtId="165" fontId="0" fillId="0" borderId="0" xfId="0" applyNumberFormat="1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0" fontId="0" fillId="0" borderId="0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eAnnLobue\AppData\Local\Microsoft\Windows\INetCache\Content.Outlook\M3EUWH5T\LTC%20Allocations%2010_21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_250+"/>
      <sheetName val="Tier 1"/>
      <sheetName val="Tier 2"/>
      <sheetName val="Tier 3"/>
      <sheetName val="Tier 4"/>
      <sheetName val="Scratch Paper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360000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%20(812)504-207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tel:%20(812)473-4761;&#160;%20812-480-6970" TargetMode="External"/><Relationship Id="rId2" Type="http://schemas.openxmlformats.org/officeDocument/2006/relationships/hyperlink" Target="tel:%20(260)749-9506;&#160;%20260-241-5773" TargetMode="External"/><Relationship Id="rId1" Type="http://schemas.openxmlformats.org/officeDocument/2006/relationships/hyperlink" Target="tel:%20(765)203-2672;&#160;%20765-298-271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tel:%20(260)563-7427;&#160;%20260-563-4112" TargetMode="External"/><Relationship Id="rId1" Type="http://schemas.openxmlformats.org/officeDocument/2006/relationships/hyperlink" Target="tel:%20(812)367-2022;&#160;%20812-367-1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868A-A1FC-44AC-93C5-B30D01AC4934}">
  <dimension ref="A1:T20"/>
  <sheetViews>
    <sheetView topLeftCell="B1" workbookViewId="0">
      <pane ySplit="1" topLeftCell="A2" activePane="bottomLeft" state="frozen"/>
      <selection pane="bottomLeft" activeCell="C5" sqref="C5"/>
    </sheetView>
  </sheetViews>
  <sheetFormatPr defaultRowHeight="14.4" x14ac:dyDescent="0.3"/>
  <cols>
    <col min="1" max="1" width="0" hidden="1" customWidth="1"/>
    <col min="2" max="2" width="28.77734375" customWidth="1"/>
    <col min="3" max="3" width="19.21875" customWidth="1"/>
    <col min="4" max="4" width="17.44140625" style="14" customWidth="1"/>
    <col min="5" max="5" width="17.5546875" customWidth="1"/>
    <col min="6" max="6" width="31.44140625" hidden="1" customWidth="1"/>
    <col min="7" max="7" width="11.21875" customWidth="1"/>
    <col min="8" max="8" width="20.44140625" customWidth="1"/>
    <col min="9" max="9" width="17.21875" customWidth="1"/>
    <col min="10" max="10" width="17.21875" hidden="1" customWidth="1"/>
    <col min="12" max="12" width="8.77734375" style="28"/>
    <col min="13" max="13" width="9.77734375" bestFit="1" customWidth="1"/>
    <col min="14" max="14" width="9.77734375" style="28" customWidth="1"/>
    <col min="15" max="15" width="9.77734375" bestFit="1" customWidth="1"/>
    <col min="16" max="16" width="9.77734375" style="28" customWidth="1"/>
    <col min="17" max="17" width="9.77734375" bestFit="1" customWidth="1"/>
    <col min="18" max="18" width="9.77734375" style="28" customWidth="1"/>
    <col min="19" max="19" width="15.5546875" customWidth="1"/>
    <col min="20" max="20" width="16" style="22" customWidth="1"/>
  </cols>
  <sheetData>
    <row r="1" spans="1:20" ht="49.5" customHeight="1" x14ac:dyDescent="0.3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26" t="s">
        <v>2877</v>
      </c>
      <c r="M1" s="6" t="s">
        <v>10</v>
      </c>
      <c r="N1" s="26" t="s">
        <v>2878</v>
      </c>
      <c r="O1" s="6" t="s">
        <v>11</v>
      </c>
      <c r="P1" s="26" t="s">
        <v>2879</v>
      </c>
      <c r="Q1" s="6" t="s">
        <v>12</v>
      </c>
      <c r="R1" s="30" t="s">
        <v>2880</v>
      </c>
      <c r="S1" s="33" t="s">
        <v>2881</v>
      </c>
      <c r="T1" s="38" t="s">
        <v>2882</v>
      </c>
    </row>
    <row r="2" spans="1:20" s="1" customFormat="1" ht="28.8" x14ac:dyDescent="0.3">
      <c r="A2" s="2"/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>
        <v>251</v>
      </c>
      <c r="H2" s="7" t="s">
        <v>111</v>
      </c>
      <c r="I2" s="7" t="s">
        <v>112</v>
      </c>
      <c r="J2" s="2" t="e">
        <f>G2/#REF!</f>
        <v>#REF!</v>
      </c>
      <c r="K2" s="5">
        <f>100*33</f>
        <v>3300</v>
      </c>
      <c r="L2" s="27">
        <f t="shared" ref="L2:L19" si="0">K2/100</f>
        <v>33</v>
      </c>
      <c r="M2" s="5">
        <f>100*56</f>
        <v>5600</v>
      </c>
      <c r="N2" s="27">
        <f t="shared" ref="N2:N19" si="1">M2/100</f>
        <v>56</v>
      </c>
      <c r="O2" s="5">
        <f>400*41</f>
        <v>16400</v>
      </c>
      <c r="P2" s="27">
        <f t="shared" ref="P2:P19" si="2">O2/400</f>
        <v>41</v>
      </c>
      <c r="Q2" s="5">
        <f>250*66</f>
        <v>16500</v>
      </c>
      <c r="R2" s="27">
        <f t="shared" ref="R2:R19" si="3">Q2/250</f>
        <v>66</v>
      </c>
      <c r="S2" s="32">
        <f t="shared" ref="S2:S19" si="4">SUM(L2,N2,P2,R2)</f>
        <v>196</v>
      </c>
      <c r="T2" s="23">
        <f t="shared" ref="T2:T19" si="5">S2/24</f>
        <v>8.1666666666666661</v>
      </c>
    </row>
    <row r="3" spans="1:20" s="1" customFormat="1" ht="28.8" x14ac:dyDescent="0.3">
      <c r="A3" s="2"/>
      <c r="B3" s="2" t="s">
        <v>113</v>
      </c>
      <c r="C3" s="2"/>
      <c r="D3" s="13">
        <v>2198368300</v>
      </c>
      <c r="E3" s="2" t="s">
        <v>114</v>
      </c>
      <c r="F3" s="2" t="s">
        <v>115</v>
      </c>
      <c r="G3" s="2">
        <v>250</v>
      </c>
      <c r="H3" s="7" t="s">
        <v>116</v>
      </c>
      <c r="I3" s="7" t="s">
        <v>117</v>
      </c>
      <c r="J3" s="2" t="e">
        <f>G3/#REF!</f>
        <v>#REF!</v>
      </c>
      <c r="K3" s="5">
        <f>100*33</f>
        <v>3300</v>
      </c>
      <c r="L3" s="27">
        <f t="shared" si="0"/>
        <v>33</v>
      </c>
      <c r="M3" s="5">
        <f>100*56</f>
        <v>5600</v>
      </c>
      <c r="N3" s="27">
        <f t="shared" si="1"/>
        <v>56</v>
      </c>
      <c r="O3" s="5">
        <f>400*41</f>
        <v>16400</v>
      </c>
      <c r="P3" s="27">
        <f t="shared" si="2"/>
        <v>41</v>
      </c>
      <c r="Q3" s="5">
        <f>250*66</f>
        <v>16500</v>
      </c>
      <c r="R3" s="27">
        <f t="shared" si="3"/>
        <v>66</v>
      </c>
      <c r="S3" s="32">
        <f t="shared" si="4"/>
        <v>196</v>
      </c>
      <c r="T3" s="23">
        <f t="shared" si="5"/>
        <v>8.1666666666666661</v>
      </c>
    </row>
    <row r="4" spans="1:20" s="1" customFormat="1" ht="28.8" x14ac:dyDescent="0.3">
      <c r="A4" s="2"/>
      <c r="B4" s="2" t="s">
        <v>102</v>
      </c>
      <c r="C4" s="2"/>
      <c r="D4" s="13">
        <v>2196633860</v>
      </c>
      <c r="E4" s="2" t="s">
        <v>103</v>
      </c>
      <c r="F4" s="2" t="s">
        <v>104</v>
      </c>
      <c r="G4" s="2">
        <v>260</v>
      </c>
      <c r="H4" s="7" t="s">
        <v>105</v>
      </c>
      <c r="I4" s="7" t="s">
        <v>71</v>
      </c>
      <c r="J4" s="2" t="e">
        <f>G4/#REF!</f>
        <v>#REF!</v>
      </c>
      <c r="K4" s="5">
        <f>100*34</f>
        <v>3400</v>
      </c>
      <c r="L4" s="27">
        <f t="shared" si="0"/>
        <v>34</v>
      </c>
      <c r="M4" s="5">
        <f>100*58</f>
        <v>5800</v>
      </c>
      <c r="N4" s="27">
        <f t="shared" si="1"/>
        <v>58</v>
      </c>
      <c r="O4" s="5">
        <f>400*43</f>
        <v>17200</v>
      </c>
      <c r="P4" s="27">
        <f t="shared" si="2"/>
        <v>43</v>
      </c>
      <c r="Q4" s="5">
        <f>250*68</f>
        <v>17000</v>
      </c>
      <c r="R4" s="27">
        <f t="shared" si="3"/>
        <v>68</v>
      </c>
      <c r="S4" s="32">
        <f t="shared" si="4"/>
        <v>203</v>
      </c>
      <c r="T4" s="23">
        <f t="shared" si="5"/>
        <v>8.4583333333333339</v>
      </c>
    </row>
    <row r="5" spans="1:20" s="1" customFormat="1" x14ac:dyDescent="0.3">
      <c r="A5" s="2"/>
      <c r="B5" s="2" t="s">
        <v>96</v>
      </c>
      <c r="C5" s="2"/>
      <c r="D5" s="13" t="s">
        <v>97</v>
      </c>
      <c r="E5" s="2" t="s">
        <v>98</v>
      </c>
      <c r="F5" s="2" t="s">
        <v>99</v>
      </c>
      <c r="G5" s="2">
        <v>275</v>
      </c>
      <c r="H5" s="7" t="s">
        <v>100</v>
      </c>
      <c r="I5" s="7" t="s">
        <v>101</v>
      </c>
      <c r="J5" s="2" t="e">
        <f>G5/#REF!</f>
        <v>#REF!</v>
      </c>
      <c r="K5" s="5">
        <f>100*36</f>
        <v>3600</v>
      </c>
      <c r="L5" s="27">
        <f t="shared" si="0"/>
        <v>36</v>
      </c>
      <c r="M5" s="5">
        <f>100*61</f>
        <v>6100</v>
      </c>
      <c r="N5" s="27">
        <f t="shared" si="1"/>
        <v>61</v>
      </c>
      <c r="O5" s="5">
        <f>400*45</f>
        <v>18000</v>
      </c>
      <c r="P5" s="27">
        <f t="shared" si="2"/>
        <v>45</v>
      </c>
      <c r="Q5" s="5">
        <f>250*72</f>
        <v>18000</v>
      </c>
      <c r="R5" s="27">
        <f t="shared" si="3"/>
        <v>72</v>
      </c>
      <c r="S5" s="32">
        <f t="shared" si="4"/>
        <v>214</v>
      </c>
      <c r="T5" s="23">
        <f t="shared" si="5"/>
        <v>8.9166666666666661</v>
      </c>
    </row>
    <row r="6" spans="1:20" s="1" customFormat="1" ht="28.8" x14ac:dyDescent="0.3">
      <c r="A6" s="2"/>
      <c r="B6" s="2" t="s">
        <v>66</v>
      </c>
      <c r="C6" s="2" t="s">
        <v>67</v>
      </c>
      <c r="D6" s="13">
        <v>2196615100</v>
      </c>
      <c r="E6" s="2" t="s">
        <v>68</v>
      </c>
      <c r="F6" s="2" t="s">
        <v>69</v>
      </c>
      <c r="G6" s="2">
        <v>300</v>
      </c>
      <c r="H6" s="7" t="s">
        <v>70</v>
      </c>
      <c r="I6" s="7" t="s">
        <v>71</v>
      </c>
      <c r="J6" s="2" t="e">
        <f>G6/#REF!</f>
        <v>#REF!</v>
      </c>
      <c r="K6" s="5">
        <f>100*39</f>
        <v>3900</v>
      </c>
      <c r="L6" s="27">
        <f t="shared" si="0"/>
        <v>39</v>
      </c>
      <c r="M6" s="5">
        <f>100*67</f>
        <v>6700</v>
      </c>
      <c r="N6" s="27">
        <f t="shared" si="1"/>
        <v>67</v>
      </c>
      <c r="O6" s="5">
        <f>400*49</f>
        <v>19600</v>
      </c>
      <c r="P6" s="27">
        <f t="shared" si="2"/>
        <v>49</v>
      </c>
      <c r="Q6" s="5">
        <f>250*79</f>
        <v>19750</v>
      </c>
      <c r="R6" s="27">
        <f t="shared" si="3"/>
        <v>79</v>
      </c>
      <c r="S6" s="32">
        <f t="shared" si="4"/>
        <v>234</v>
      </c>
      <c r="T6" s="23">
        <f t="shared" si="5"/>
        <v>9.75</v>
      </c>
    </row>
    <row r="7" spans="1:20" s="1" customFormat="1" ht="28.8" x14ac:dyDescent="0.3">
      <c r="A7" s="2"/>
      <c r="B7" s="2" t="s">
        <v>72</v>
      </c>
      <c r="C7" s="2" t="s">
        <v>73</v>
      </c>
      <c r="D7" s="39" t="s">
        <v>74</v>
      </c>
      <c r="E7" s="2" t="s">
        <v>75</v>
      </c>
      <c r="F7" s="2" t="s">
        <v>76</v>
      </c>
      <c r="G7" s="2">
        <v>300</v>
      </c>
      <c r="H7" s="7" t="s">
        <v>77</v>
      </c>
      <c r="I7" s="7" t="s">
        <v>78</v>
      </c>
      <c r="J7" s="2" t="e">
        <f>G7/#REF!</f>
        <v>#REF!</v>
      </c>
      <c r="K7" s="5">
        <f>100*39</f>
        <v>3900</v>
      </c>
      <c r="L7" s="27">
        <f t="shared" si="0"/>
        <v>39</v>
      </c>
      <c r="M7" s="5">
        <f>100*67</f>
        <v>6700</v>
      </c>
      <c r="N7" s="27">
        <f t="shared" si="1"/>
        <v>67</v>
      </c>
      <c r="O7" s="5">
        <f>400*49</f>
        <v>19600</v>
      </c>
      <c r="P7" s="27">
        <f t="shared" si="2"/>
        <v>49</v>
      </c>
      <c r="Q7" s="5">
        <f>250*79</f>
        <v>19750</v>
      </c>
      <c r="R7" s="27">
        <f t="shared" si="3"/>
        <v>79</v>
      </c>
      <c r="S7" s="32">
        <f t="shared" si="4"/>
        <v>234</v>
      </c>
      <c r="T7" s="23">
        <f t="shared" si="5"/>
        <v>9.75</v>
      </c>
    </row>
    <row r="8" spans="1:20" s="1" customFormat="1" ht="44.25" customHeight="1" x14ac:dyDescent="0.3">
      <c r="A8" s="2"/>
      <c r="B8" s="2" t="s">
        <v>79</v>
      </c>
      <c r="C8" s="2"/>
      <c r="D8" s="39" t="s">
        <v>80</v>
      </c>
      <c r="E8" s="2" t="s">
        <v>81</v>
      </c>
      <c r="F8" s="2" t="s">
        <v>82</v>
      </c>
      <c r="G8" s="2">
        <v>300</v>
      </c>
      <c r="H8" s="7" t="s">
        <v>83</v>
      </c>
      <c r="I8" s="7" t="s">
        <v>84</v>
      </c>
      <c r="J8" s="2" t="e">
        <f>G8/#REF!</f>
        <v>#REF!</v>
      </c>
      <c r="K8" s="5">
        <f>100*39</f>
        <v>3900</v>
      </c>
      <c r="L8" s="27">
        <f t="shared" si="0"/>
        <v>39</v>
      </c>
      <c r="M8" s="5">
        <f>100*67</f>
        <v>6700</v>
      </c>
      <c r="N8" s="27">
        <f t="shared" si="1"/>
        <v>67</v>
      </c>
      <c r="O8" s="5">
        <f>400*49</f>
        <v>19600</v>
      </c>
      <c r="P8" s="27">
        <f t="shared" si="2"/>
        <v>49</v>
      </c>
      <c r="Q8" s="5">
        <f>250*79</f>
        <v>19750</v>
      </c>
      <c r="R8" s="27">
        <f t="shared" si="3"/>
        <v>79</v>
      </c>
      <c r="S8" s="32">
        <f t="shared" si="4"/>
        <v>234</v>
      </c>
      <c r="T8" s="23">
        <f t="shared" si="5"/>
        <v>9.75</v>
      </c>
    </row>
    <row r="9" spans="1:20" s="1" customFormat="1" ht="28.8" x14ac:dyDescent="0.3">
      <c r="A9" s="2"/>
      <c r="B9" s="2" t="s">
        <v>85</v>
      </c>
      <c r="C9" s="2"/>
      <c r="D9" s="39" t="s">
        <v>86</v>
      </c>
      <c r="E9" s="2" t="s">
        <v>87</v>
      </c>
      <c r="F9" s="2" t="s">
        <v>88</v>
      </c>
      <c r="G9" s="2">
        <v>300</v>
      </c>
      <c r="H9" s="7" t="s">
        <v>89</v>
      </c>
      <c r="I9" s="7" t="s">
        <v>90</v>
      </c>
      <c r="J9" s="2" t="e">
        <f>G9/#REF!</f>
        <v>#REF!</v>
      </c>
      <c r="K9" s="5">
        <f>100*39</f>
        <v>3900</v>
      </c>
      <c r="L9" s="27">
        <f t="shared" si="0"/>
        <v>39</v>
      </c>
      <c r="M9" s="5">
        <f>100*67</f>
        <v>6700</v>
      </c>
      <c r="N9" s="27">
        <f t="shared" si="1"/>
        <v>67</v>
      </c>
      <c r="O9" s="5">
        <f>400*49</f>
        <v>19600</v>
      </c>
      <c r="P9" s="27">
        <f t="shared" si="2"/>
        <v>49</v>
      </c>
      <c r="Q9" s="5">
        <f>250*79</f>
        <v>19750</v>
      </c>
      <c r="R9" s="27">
        <f t="shared" si="3"/>
        <v>79</v>
      </c>
      <c r="S9" s="32">
        <f t="shared" si="4"/>
        <v>234</v>
      </c>
      <c r="T9" s="23">
        <f t="shared" si="5"/>
        <v>9.75</v>
      </c>
    </row>
    <row r="10" spans="1:20" s="1" customFormat="1" ht="28.8" x14ac:dyDescent="0.3">
      <c r="A10" s="2"/>
      <c r="B10" s="2" t="s">
        <v>91</v>
      </c>
      <c r="C10" s="2"/>
      <c r="D10" s="13">
        <v>2604845555</v>
      </c>
      <c r="E10" s="2" t="s">
        <v>92</v>
      </c>
      <c r="F10" s="2" t="s">
        <v>93</v>
      </c>
      <c r="G10" s="2">
        <v>300</v>
      </c>
      <c r="H10" s="7" t="s">
        <v>94</v>
      </c>
      <c r="I10" s="7" t="s">
        <v>95</v>
      </c>
      <c r="J10" s="2" t="e">
        <f>G10/#REF!</f>
        <v>#REF!</v>
      </c>
      <c r="K10" s="5">
        <f>100*39</f>
        <v>3900</v>
      </c>
      <c r="L10" s="27">
        <f t="shared" si="0"/>
        <v>39</v>
      </c>
      <c r="M10" s="5">
        <f>100*67</f>
        <v>6700</v>
      </c>
      <c r="N10" s="27">
        <f t="shared" si="1"/>
        <v>67</v>
      </c>
      <c r="O10" s="5">
        <f>400*49</f>
        <v>19600</v>
      </c>
      <c r="P10" s="27">
        <f t="shared" si="2"/>
        <v>49</v>
      </c>
      <c r="Q10" s="5">
        <f>250*79</f>
        <v>19750</v>
      </c>
      <c r="R10" s="27">
        <f t="shared" si="3"/>
        <v>79</v>
      </c>
      <c r="S10" s="32">
        <f t="shared" si="4"/>
        <v>234</v>
      </c>
      <c r="T10" s="23">
        <f t="shared" si="5"/>
        <v>9.75</v>
      </c>
    </row>
    <row r="11" spans="1:20" ht="28.8" x14ac:dyDescent="0.3">
      <c r="A11" s="2"/>
      <c r="B11" s="2" t="s">
        <v>61</v>
      </c>
      <c r="C11" s="2"/>
      <c r="D11" s="39" t="s">
        <v>62</v>
      </c>
      <c r="E11" s="2" t="s">
        <v>63</v>
      </c>
      <c r="F11" s="2" t="s">
        <v>64</v>
      </c>
      <c r="G11" s="2">
        <v>315</v>
      </c>
      <c r="H11" s="7" t="s">
        <v>65</v>
      </c>
      <c r="I11" s="7" t="s">
        <v>42</v>
      </c>
      <c r="J11" s="2" t="e">
        <f>G11/#REF!</f>
        <v>#REF!</v>
      </c>
      <c r="K11" s="5">
        <f>100*41</f>
        <v>4100</v>
      </c>
      <c r="L11" s="27">
        <f t="shared" si="0"/>
        <v>41</v>
      </c>
      <c r="M11" s="5">
        <f>100*70</f>
        <v>7000</v>
      </c>
      <c r="N11" s="27">
        <f t="shared" si="1"/>
        <v>70</v>
      </c>
      <c r="O11" s="5">
        <f>400*52</f>
        <v>20800</v>
      </c>
      <c r="P11" s="27">
        <f t="shared" si="2"/>
        <v>52</v>
      </c>
      <c r="Q11" s="5">
        <f>250*83</f>
        <v>20750</v>
      </c>
      <c r="R11" s="27">
        <f t="shared" si="3"/>
        <v>83</v>
      </c>
      <c r="S11" s="32">
        <f t="shared" si="4"/>
        <v>246</v>
      </c>
      <c r="T11" s="23">
        <f t="shared" si="5"/>
        <v>10.25</v>
      </c>
    </row>
    <row r="12" spans="1:20" ht="28.8" x14ac:dyDescent="0.3">
      <c r="A12" s="2"/>
      <c r="B12" s="2" t="s">
        <v>43</v>
      </c>
      <c r="C12" s="2" t="s">
        <v>44</v>
      </c>
      <c r="D12" s="39" t="s">
        <v>45</v>
      </c>
      <c r="E12" s="2" t="s">
        <v>46</v>
      </c>
      <c r="F12" s="2" t="s">
        <v>47</v>
      </c>
      <c r="G12" s="2">
        <v>325</v>
      </c>
      <c r="H12" s="7" t="s">
        <v>48</v>
      </c>
      <c r="I12" s="7" t="s">
        <v>49</v>
      </c>
      <c r="J12" s="2" t="e">
        <f>G12/#REF!</f>
        <v>#REF!</v>
      </c>
      <c r="K12" s="5">
        <f>100*43</f>
        <v>4300</v>
      </c>
      <c r="L12" s="27">
        <f t="shared" si="0"/>
        <v>43</v>
      </c>
      <c r="M12" s="5">
        <f>100*73</f>
        <v>7300</v>
      </c>
      <c r="N12" s="27">
        <f t="shared" si="1"/>
        <v>73</v>
      </c>
      <c r="O12" s="5">
        <f>400*53</f>
        <v>21200</v>
      </c>
      <c r="P12" s="27">
        <f t="shared" si="2"/>
        <v>53</v>
      </c>
      <c r="Q12" s="5">
        <f>250*86</f>
        <v>21500</v>
      </c>
      <c r="R12" s="27">
        <f t="shared" si="3"/>
        <v>86</v>
      </c>
      <c r="S12" s="32">
        <f t="shared" si="4"/>
        <v>255</v>
      </c>
      <c r="T12" s="23">
        <f t="shared" si="5"/>
        <v>10.625</v>
      </c>
    </row>
    <row r="13" spans="1:20" ht="28.8" x14ac:dyDescent="0.3">
      <c r="A13" s="2"/>
      <c r="B13" s="2" t="s">
        <v>50</v>
      </c>
      <c r="C13" s="2"/>
      <c r="D13" s="39" t="s">
        <v>51</v>
      </c>
      <c r="E13" s="2" t="s">
        <v>52</v>
      </c>
      <c r="F13" s="2" t="s">
        <v>53</v>
      </c>
      <c r="G13" s="2">
        <v>325</v>
      </c>
      <c r="H13" s="7" t="s">
        <v>54</v>
      </c>
      <c r="I13" s="7" t="s">
        <v>18</v>
      </c>
      <c r="J13" s="2" t="e">
        <f>G13/#REF!</f>
        <v>#REF!</v>
      </c>
      <c r="K13" s="5">
        <f>100*43</f>
        <v>4300</v>
      </c>
      <c r="L13" s="27">
        <f t="shared" si="0"/>
        <v>43</v>
      </c>
      <c r="M13" s="5">
        <f>100*73</f>
        <v>7300</v>
      </c>
      <c r="N13" s="27">
        <f t="shared" si="1"/>
        <v>73</v>
      </c>
      <c r="O13" s="5">
        <f>400*53</f>
        <v>21200</v>
      </c>
      <c r="P13" s="27">
        <f t="shared" si="2"/>
        <v>53</v>
      </c>
      <c r="Q13" s="5">
        <f>250*86</f>
        <v>21500</v>
      </c>
      <c r="R13" s="27">
        <f t="shared" si="3"/>
        <v>86</v>
      </c>
      <c r="S13" s="32">
        <f t="shared" si="4"/>
        <v>255</v>
      </c>
      <c r="T13" s="23">
        <f t="shared" si="5"/>
        <v>10.625</v>
      </c>
    </row>
    <row r="14" spans="1:20" ht="28.8" x14ac:dyDescent="0.3">
      <c r="A14" s="2"/>
      <c r="B14" s="2" t="s">
        <v>55</v>
      </c>
      <c r="C14" s="2"/>
      <c r="D14" s="39" t="s">
        <v>56</v>
      </c>
      <c r="E14" s="2" t="s">
        <v>57</v>
      </c>
      <c r="F14" s="2" t="s">
        <v>58</v>
      </c>
      <c r="G14" s="2">
        <v>325</v>
      </c>
      <c r="H14" s="7" t="s">
        <v>59</v>
      </c>
      <c r="I14" s="7" t="s">
        <v>60</v>
      </c>
      <c r="J14" s="2" t="e">
        <f>G14/#REF!</f>
        <v>#REF!</v>
      </c>
      <c r="K14" s="5">
        <f>100*43</f>
        <v>4300</v>
      </c>
      <c r="L14" s="27">
        <f t="shared" si="0"/>
        <v>43</v>
      </c>
      <c r="M14" s="5">
        <f>100*73</f>
        <v>7300</v>
      </c>
      <c r="N14" s="27">
        <f t="shared" si="1"/>
        <v>73</v>
      </c>
      <c r="O14" s="5">
        <f>400*53</f>
        <v>21200</v>
      </c>
      <c r="P14" s="27">
        <f t="shared" si="2"/>
        <v>53</v>
      </c>
      <c r="Q14" s="5">
        <f>250*86</f>
        <v>21500</v>
      </c>
      <c r="R14" s="27">
        <f t="shared" si="3"/>
        <v>86</v>
      </c>
      <c r="S14" s="32">
        <f t="shared" si="4"/>
        <v>255</v>
      </c>
      <c r="T14" s="23">
        <f t="shared" si="5"/>
        <v>10.625</v>
      </c>
    </row>
    <row r="15" spans="1:20" ht="28.8" x14ac:dyDescent="0.3">
      <c r="A15" s="2"/>
      <c r="B15" s="2" t="s">
        <v>37</v>
      </c>
      <c r="C15" s="2"/>
      <c r="D15" s="39" t="s">
        <v>38</v>
      </c>
      <c r="E15" s="2" t="s">
        <v>39</v>
      </c>
      <c r="F15" s="2" t="s">
        <v>40</v>
      </c>
      <c r="G15" s="2">
        <v>330</v>
      </c>
      <c r="H15" s="7" t="s">
        <v>41</v>
      </c>
      <c r="I15" s="7" t="s">
        <v>42</v>
      </c>
      <c r="J15" s="2" t="e">
        <f>G15/#REF!</f>
        <v>#REF!</v>
      </c>
      <c r="K15" s="5">
        <f>100*43</f>
        <v>4300</v>
      </c>
      <c r="L15" s="27">
        <f t="shared" si="0"/>
        <v>43</v>
      </c>
      <c r="M15" s="5">
        <f>100*74</f>
        <v>7400</v>
      </c>
      <c r="N15" s="27">
        <f t="shared" si="1"/>
        <v>74</v>
      </c>
      <c r="O15" s="5">
        <f>400*54</f>
        <v>21600</v>
      </c>
      <c r="P15" s="27">
        <f t="shared" si="2"/>
        <v>54</v>
      </c>
      <c r="Q15" s="5">
        <f>250*87</f>
        <v>21750</v>
      </c>
      <c r="R15" s="27">
        <f t="shared" si="3"/>
        <v>87</v>
      </c>
      <c r="S15" s="32">
        <f t="shared" si="4"/>
        <v>258</v>
      </c>
      <c r="T15" s="23">
        <f t="shared" si="5"/>
        <v>10.75</v>
      </c>
    </row>
    <row r="16" spans="1:20" x14ac:dyDescent="0.3">
      <c r="A16" s="2"/>
      <c r="B16" s="2" t="s">
        <v>31</v>
      </c>
      <c r="C16" s="2"/>
      <c r="D16" s="39" t="s">
        <v>32</v>
      </c>
      <c r="E16" s="2" t="s">
        <v>33</v>
      </c>
      <c r="F16" s="2" t="s">
        <v>34</v>
      </c>
      <c r="G16" s="2">
        <v>345</v>
      </c>
      <c r="H16" s="7" t="s">
        <v>35</v>
      </c>
      <c r="I16" s="7" t="s">
        <v>36</v>
      </c>
      <c r="J16" s="2" t="e">
        <f>G16/#REF!</f>
        <v>#REF!</v>
      </c>
      <c r="K16" s="5">
        <f>100*45</f>
        <v>4500</v>
      </c>
      <c r="L16" s="27">
        <f t="shared" si="0"/>
        <v>45</v>
      </c>
      <c r="M16" s="5">
        <f>100*77</f>
        <v>7700</v>
      </c>
      <c r="N16" s="27">
        <f t="shared" si="1"/>
        <v>77</v>
      </c>
      <c r="O16" s="5">
        <f>400*57</f>
        <v>22800</v>
      </c>
      <c r="P16" s="27">
        <f t="shared" si="2"/>
        <v>57</v>
      </c>
      <c r="Q16" s="5">
        <f>250*91</f>
        <v>22750</v>
      </c>
      <c r="R16" s="27">
        <f t="shared" si="3"/>
        <v>91</v>
      </c>
      <c r="S16" s="32">
        <f t="shared" si="4"/>
        <v>270</v>
      </c>
      <c r="T16" s="23">
        <f t="shared" si="5"/>
        <v>11.25</v>
      </c>
    </row>
    <row r="17" spans="1:20" ht="28.8" x14ac:dyDescent="0.3">
      <c r="A17" s="2"/>
      <c r="B17" s="2" t="s">
        <v>25</v>
      </c>
      <c r="C17" s="2"/>
      <c r="D17" s="39" t="s">
        <v>26</v>
      </c>
      <c r="E17" s="2" t="s">
        <v>27</v>
      </c>
      <c r="F17" s="2" t="s">
        <v>28</v>
      </c>
      <c r="G17" s="2">
        <v>350</v>
      </c>
      <c r="H17" s="7" t="s">
        <v>29</v>
      </c>
      <c r="I17" s="7" t="s">
        <v>30</v>
      </c>
      <c r="J17" s="2" t="e">
        <f>G17/#REF!</f>
        <v>#REF!</v>
      </c>
      <c r="K17" s="5">
        <f>100*46</f>
        <v>4600</v>
      </c>
      <c r="L17" s="27">
        <f t="shared" si="0"/>
        <v>46</v>
      </c>
      <c r="M17" s="5">
        <f>100*78</f>
        <v>7800</v>
      </c>
      <c r="N17" s="27">
        <f t="shared" si="1"/>
        <v>78</v>
      </c>
      <c r="O17" s="5">
        <f>400*57</f>
        <v>22800</v>
      </c>
      <c r="P17" s="27">
        <f t="shared" si="2"/>
        <v>57</v>
      </c>
      <c r="Q17" s="5">
        <f>250*92</f>
        <v>23000</v>
      </c>
      <c r="R17" s="27">
        <f t="shared" si="3"/>
        <v>92</v>
      </c>
      <c r="S17" s="32">
        <f t="shared" si="4"/>
        <v>273</v>
      </c>
      <c r="T17" s="23">
        <f t="shared" si="5"/>
        <v>11.375</v>
      </c>
    </row>
    <row r="18" spans="1:20" ht="28.8" x14ac:dyDescent="0.3">
      <c r="A18" s="2"/>
      <c r="B18" s="2" t="s">
        <v>13</v>
      </c>
      <c r="C18" s="2"/>
      <c r="D18" s="50" t="s">
        <v>14</v>
      </c>
      <c r="E18" s="2" t="s">
        <v>15</v>
      </c>
      <c r="F18" s="2" t="s">
        <v>16</v>
      </c>
      <c r="G18" s="2">
        <v>360</v>
      </c>
      <c r="H18" s="7" t="s">
        <v>17</v>
      </c>
      <c r="I18" s="7" t="s">
        <v>18</v>
      </c>
      <c r="J18" s="2" t="e">
        <f>G18/#REF!</f>
        <v>#REF!</v>
      </c>
      <c r="K18" s="5">
        <f>100*47</f>
        <v>4700</v>
      </c>
      <c r="L18" s="27">
        <f t="shared" si="0"/>
        <v>47</v>
      </c>
      <c r="M18" s="5">
        <f>100*81</f>
        <v>8100</v>
      </c>
      <c r="N18" s="27">
        <f t="shared" si="1"/>
        <v>81</v>
      </c>
      <c r="O18" s="5">
        <f>400*59</f>
        <v>23600</v>
      </c>
      <c r="P18" s="27">
        <f t="shared" si="2"/>
        <v>59</v>
      </c>
      <c r="Q18" s="5">
        <f>250*95</f>
        <v>23750</v>
      </c>
      <c r="R18" s="27">
        <f t="shared" si="3"/>
        <v>95</v>
      </c>
      <c r="S18" s="32">
        <f t="shared" si="4"/>
        <v>282</v>
      </c>
      <c r="T18" s="23">
        <f t="shared" si="5"/>
        <v>11.75</v>
      </c>
    </row>
    <row r="19" spans="1:20" x14ac:dyDescent="0.3">
      <c r="A19" s="2"/>
      <c r="B19" s="2" t="s">
        <v>19</v>
      </c>
      <c r="C19" s="2"/>
      <c r="D19" s="39" t="s">
        <v>20</v>
      </c>
      <c r="E19" s="2" t="s">
        <v>21</v>
      </c>
      <c r="F19" s="2" t="s">
        <v>22</v>
      </c>
      <c r="G19" s="2">
        <v>360</v>
      </c>
      <c r="H19" s="7" t="s">
        <v>23</v>
      </c>
      <c r="I19" s="7" t="s">
        <v>24</v>
      </c>
      <c r="J19" s="2" t="e">
        <f>G19/#REF!</f>
        <v>#REF!</v>
      </c>
      <c r="K19" s="5">
        <f>100*47</f>
        <v>4700</v>
      </c>
      <c r="L19" s="27">
        <f t="shared" si="0"/>
        <v>47</v>
      </c>
      <c r="M19" s="5">
        <f>100*81</f>
        <v>8100</v>
      </c>
      <c r="N19" s="27">
        <f t="shared" si="1"/>
        <v>81</v>
      </c>
      <c r="O19" s="5">
        <f>400*59</f>
        <v>23600</v>
      </c>
      <c r="P19" s="27">
        <f t="shared" si="2"/>
        <v>59</v>
      </c>
      <c r="Q19" s="5">
        <f>250*95</f>
        <v>23750</v>
      </c>
      <c r="R19" s="27">
        <f t="shared" si="3"/>
        <v>95</v>
      </c>
      <c r="S19" s="32">
        <f t="shared" si="4"/>
        <v>282</v>
      </c>
      <c r="T19" s="23">
        <f t="shared" si="5"/>
        <v>11.75</v>
      </c>
    </row>
    <row r="20" spans="1:20" x14ac:dyDescent="0.3">
      <c r="G20">
        <f>SUM(G2:G19)</f>
        <v>5571</v>
      </c>
      <c r="K20" s="22">
        <f>SUM(K2:K19)</f>
        <v>72900</v>
      </c>
      <c r="M20" s="22">
        <f>SUM(M2:M19)</f>
        <v>124600</v>
      </c>
      <c r="O20" s="22">
        <f>SUM(O2:O19)</f>
        <v>364800</v>
      </c>
      <c r="Q20" s="22">
        <f>SUM(Q2:Q19)</f>
        <v>367000</v>
      </c>
    </row>
  </sheetData>
  <sortState xmlns:xlrd2="http://schemas.microsoft.com/office/spreadsheetml/2017/richdata2" ref="A2:T20">
    <sortCondition ref="S2:S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BE59-3B2D-4B9F-A0AE-618F86531979}">
  <dimension ref="A1:U45"/>
  <sheetViews>
    <sheetView topLeftCell="N1" workbookViewId="0">
      <pane ySplit="1" topLeftCell="A39" activePane="bottomLeft" state="frozen"/>
      <selection pane="bottomLeft" sqref="A1:XFD1048576"/>
    </sheetView>
  </sheetViews>
  <sheetFormatPr defaultColWidth="19.6640625" defaultRowHeight="14.4" x14ac:dyDescent="0.3"/>
  <cols>
    <col min="2" max="10" width="19.6640625" style="1"/>
    <col min="12" max="12" width="19.6640625" style="28"/>
    <col min="14" max="14" width="19.6640625" style="28"/>
    <col min="16" max="16" width="19.6640625" style="28"/>
    <col min="18" max="19" width="19.6640625" style="28"/>
    <col min="20" max="20" width="19.6640625" style="22"/>
  </cols>
  <sheetData>
    <row r="1" spans="1:21" ht="30" customHeight="1" x14ac:dyDescent="0.3">
      <c r="A1" s="2"/>
      <c r="B1" s="6" t="s">
        <v>0</v>
      </c>
      <c r="C1" s="6" t="s">
        <v>1</v>
      </c>
      <c r="D1" s="6" t="s">
        <v>2</v>
      </c>
      <c r="E1" s="6" t="s">
        <v>3</v>
      </c>
      <c r="F1" s="6" t="s">
        <v>118</v>
      </c>
      <c r="G1" s="6" t="s">
        <v>5</v>
      </c>
      <c r="H1" s="6" t="s">
        <v>6</v>
      </c>
      <c r="I1" s="6" t="s">
        <v>7</v>
      </c>
      <c r="J1" s="6" t="s">
        <v>119</v>
      </c>
      <c r="K1" s="6" t="s">
        <v>9</v>
      </c>
      <c r="L1" s="26" t="s">
        <v>2877</v>
      </c>
      <c r="M1" s="6" t="s">
        <v>10</v>
      </c>
      <c r="N1" s="26" t="s">
        <v>2878</v>
      </c>
      <c r="O1" s="6" t="s">
        <v>11</v>
      </c>
      <c r="P1" s="26" t="s">
        <v>2879</v>
      </c>
      <c r="Q1" s="6" t="s">
        <v>120</v>
      </c>
      <c r="R1" s="30" t="s">
        <v>2880</v>
      </c>
      <c r="S1" s="30" t="s">
        <v>2883</v>
      </c>
      <c r="T1" s="38" t="s">
        <v>2884</v>
      </c>
    </row>
    <row r="2" spans="1:21" x14ac:dyDescent="0.3">
      <c r="A2" s="2"/>
      <c r="B2" s="2" t="s">
        <v>310</v>
      </c>
      <c r="C2" s="2" t="s">
        <v>311</v>
      </c>
      <c r="D2" s="13">
        <v>3178134444</v>
      </c>
      <c r="E2" s="2" t="s">
        <v>312</v>
      </c>
      <c r="F2" s="2" t="s">
        <v>313</v>
      </c>
      <c r="G2" s="2">
        <v>181</v>
      </c>
      <c r="H2" s="7" t="s">
        <v>314</v>
      </c>
      <c r="I2" s="7" t="s">
        <v>315</v>
      </c>
      <c r="J2" s="2" t="e">
        <f>G2/#REF!</f>
        <v>#REF!</v>
      </c>
      <c r="K2" s="5">
        <f t="shared" ref="K2:K29" si="0">250*4</f>
        <v>1000</v>
      </c>
      <c r="L2" s="27">
        <f t="shared" ref="L2:L44" si="1">K2/250</f>
        <v>4</v>
      </c>
      <c r="M2" s="5">
        <f t="shared" ref="M2:M13" si="2">100*18</f>
        <v>1800</v>
      </c>
      <c r="N2" s="27">
        <f t="shared" ref="N2:N44" si="3">M2/100</f>
        <v>18</v>
      </c>
      <c r="O2" s="5">
        <f t="shared" ref="O2:O13" si="4">400*13</f>
        <v>5200</v>
      </c>
      <c r="P2" s="27">
        <f t="shared" ref="P2:P44" si="5">O2/400</f>
        <v>13</v>
      </c>
      <c r="Q2" s="5">
        <f t="shared" ref="Q2:Q13" si="6">250*21</f>
        <v>5250</v>
      </c>
      <c r="R2" s="31">
        <f t="shared" ref="R2:R44" si="7">Q2/250</f>
        <v>21</v>
      </c>
      <c r="S2" s="27">
        <f t="shared" ref="S2:S44" si="8">SUM(L2,N2,P2,R2)</f>
        <v>56</v>
      </c>
      <c r="T2" s="29">
        <f t="shared" ref="T2:T44" si="9">S2/24</f>
        <v>2.3333333333333335</v>
      </c>
    </row>
    <row r="3" spans="1:21" x14ac:dyDescent="0.3">
      <c r="A3" s="2"/>
      <c r="B3" s="16" t="s">
        <v>316</v>
      </c>
      <c r="C3" s="2" t="s">
        <v>107</v>
      </c>
      <c r="D3" s="3" t="s">
        <v>317</v>
      </c>
      <c r="E3" s="2" t="s">
        <v>318</v>
      </c>
      <c r="F3" s="2" t="s">
        <v>319</v>
      </c>
      <c r="G3" s="2">
        <v>180</v>
      </c>
      <c r="H3" s="7" t="s">
        <v>320</v>
      </c>
      <c r="I3" s="7" t="s">
        <v>321</v>
      </c>
      <c r="J3" s="2" t="e">
        <f>G3/#REF!</f>
        <v>#REF!</v>
      </c>
      <c r="K3" s="5">
        <f t="shared" si="0"/>
        <v>1000</v>
      </c>
      <c r="L3" s="27">
        <f t="shared" si="1"/>
        <v>4</v>
      </c>
      <c r="M3" s="5">
        <f t="shared" si="2"/>
        <v>1800</v>
      </c>
      <c r="N3" s="27">
        <f t="shared" si="3"/>
        <v>18</v>
      </c>
      <c r="O3" s="5">
        <f t="shared" si="4"/>
        <v>5200</v>
      </c>
      <c r="P3" s="27">
        <f t="shared" si="5"/>
        <v>13</v>
      </c>
      <c r="Q3" s="5">
        <f t="shared" si="6"/>
        <v>5250</v>
      </c>
      <c r="R3" s="31">
        <f t="shared" si="7"/>
        <v>21</v>
      </c>
      <c r="S3" s="27">
        <f t="shared" si="8"/>
        <v>56</v>
      </c>
      <c r="T3" s="29">
        <f t="shared" si="9"/>
        <v>2.3333333333333335</v>
      </c>
    </row>
    <row r="4" spans="1:21" x14ac:dyDescent="0.3">
      <c r="A4" s="2"/>
      <c r="B4" s="2" t="s">
        <v>322</v>
      </c>
      <c r="C4" s="2" t="s">
        <v>107</v>
      </c>
      <c r="D4" s="45" t="s">
        <v>323</v>
      </c>
      <c r="E4" s="2" t="s">
        <v>324</v>
      </c>
      <c r="F4" s="2" t="s">
        <v>325</v>
      </c>
      <c r="G4" s="2">
        <v>180</v>
      </c>
      <c r="H4" s="7" t="s">
        <v>326</v>
      </c>
      <c r="I4" s="7" t="s">
        <v>327</v>
      </c>
      <c r="J4" s="2" t="e">
        <f>G4/#REF!</f>
        <v>#REF!</v>
      </c>
      <c r="K4" s="5">
        <f t="shared" si="0"/>
        <v>1000</v>
      </c>
      <c r="L4" s="27">
        <f t="shared" si="1"/>
        <v>4</v>
      </c>
      <c r="M4" s="5">
        <f t="shared" si="2"/>
        <v>1800</v>
      </c>
      <c r="N4" s="27">
        <f t="shared" si="3"/>
        <v>18</v>
      </c>
      <c r="O4" s="5">
        <f t="shared" si="4"/>
        <v>5200</v>
      </c>
      <c r="P4" s="27">
        <f t="shared" si="5"/>
        <v>13</v>
      </c>
      <c r="Q4" s="5">
        <f t="shared" si="6"/>
        <v>5250</v>
      </c>
      <c r="R4" s="31">
        <f t="shared" si="7"/>
        <v>21</v>
      </c>
      <c r="S4" s="27">
        <f t="shared" si="8"/>
        <v>56</v>
      </c>
      <c r="T4" s="29">
        <f t="shared" si="9"/>
        <v>2.3333333333333335</v>
      </c>
    </row>
    <row r="5" spans="1:21" ht="28.8" x14ac:dyDescent="0.3">
      <c r="A5" s="2"/>
      <c r="B5" s="2" t="s">
        <v>328</v>
      </c>
      <c r="C5" s="2" t="s">
        <v>107</v>
      </c>
      <c r="D5" s="2" t="s">
        <v>2887</v>
      </c>
      <c r="E5" s="2" t="s">
        <v>329</v>
      </c>
      <c r="F5" s="2" t="s">
        <v>330</v>
      </c>
      <c r="G5" s="2">
        <v>180</v>
      </c>
      <c r="H5" s="7" t="s">
        <v>331</v>
      </c>
      <c r="I5" s="7" t="s">
        <v>332</v>
      </c>
      <c r="J5" s="2" t="e">
        <f>G5/#REF!</f>
        <v>#REF!</v>
      </c>
      <c r="K5" s="5">
        <f t="shared" si="0"/>
        <v>1000</v>
      </c>
      <c r="L5" s="27">
        <f t="shared" si="1"/>
        <v>4</v>
      </c>
      <c r="M5" s="5">
        <f t="shared" si="2"/>
        <v>1800</v>
      </c>
      <c r="N5" s="27">
        <f t="shared" si="3"/>
        <v>18</v>
      </c>
      <c r="O5" s="5">
        <f t="shared" si="4"/>
        <v>5200</v>
      </c>
      <c r="P5" s="27">
        <f t="shared" si="5"/>
        <v>13</v>
      </c>
      <c r="Q5" s="5">
        <f t="shared" si="6"/>
        <v>5250</v>
      </c>
      <c r="R5" s="31">
        <f t="shared" si="7"/>
        <v>21</v>
      </c>
      <c r="S5" s="27">
        <f t="shared" si="8"/>
        <v>56</v>
      </c>
      <c r="T5" s="29">
        <f t="shared" si="9"/>
        <v>2.3333333333333335</v>
      </c>
    </row>
    <row r="6" spans="1:21" x14ac:dyDescent="0.3">
      <c r="A6" s="2"/>
      <c r="B6" s="2" t="s">
        <v>333</v>
      </c>
      <c r="C6" s="2" t="s">
        <v>145</v>
      </c>
      <c r="D6" s="2" t="s">
        <v>334</v>
      </c>
      <c r="E6" s="2" t="s">
        <v>335</v>
      </c>
      <c r="F6" s="2" t="s">
        <v>336</v>
      </c>
      <c r="G6" s="2">
        <v>180</v>
      </c>
      <c r="H6" s="7" t="s">
        <v>337</v>
      </c>
      <c r="I6" s="7" t="s">
        <v>247</v>
      </c>
      <c r="J6" s="2" t="e">
        <f>G6/#REF!</f>
        <v>#REF!</v>
      </c>
      <c r="K6" s="5">
        <f t="shared" si="0"/>
        <v>1000</v>
      </c>
      <c r="L6" s="27">
        <f t="shared" si="1"/>
        <v>4</v>
      </c>
      <c r="M6" s="5">
        <f t="shared" si="2"/>
        <v>1800</v>
      </c>
      <c r="N6" s="27">
        <f t="shared" si="3"/>
        <v>18</v>
      </c>
      <c r="O6" s="5">
        <f t="shared" si="4"/>
        <v>5200</v>
      </c>
      <c r="P6" s="27">
        <f t="shared" si="5"/>
        <v>13</v>
      </c>
      <c r="Q6" s="5">
        <f t="shared" si="6"/>
        <v>5250</v>
      </c>
      <c r="R6" s="31">
        <f t="shared" si="7"/>
        <v>21</v>
      </c>
      <c r="S6" s="27">
        <f t="shared" si="8"/>
        <v>56</v>
      </c>
      <c r="T6" s="29">
        <f t="shared" si="9"/>
        <v>2.3333333333333335</v>
      </c>
    </row>
    <row r="7" spans="1:21" ht="28.8" x14ac:dyDescent="0.3">
      <c r="A7" s="2"/>
      <c r="B7" s="2" t="s">
        <v>338</v>
      </c>
      <c r="C7" s="2"/>
      <c r="D7" s="2" t="s">
        <v>339</v>
      </c>
      <c r="E7" s="2" t="s">
        <v>340</v>
      </c>
      <c r="F7" s="2" t="s">
        <v>341</v>
      </c>
      <c r="G7" s="2">
        <v>180</v>
      </c>
      <c r="H7" s="7" t="s">
        <v>342</v>
      </c>
      <c r="I7" s="7" t="s">
        <v>343</v>
      </c>
      <c r="J7" s="2" t="e">
        <f>G7/#REF!</f>
        <v>#REF!</v>
      </c>
      <c r="K7" s="5">
        <f t="shared" si="0"/>
        <v>1000</v>
      </c>
      <c r="L7" s="27">
        <f t="shared" si="1"/>
        <v>4</v>
      </c>
      <c r="M7" s="5">
        <f t="shared" si="2"/>
        <v>1800</v>
      </c>
      <c r="N7" s="27">
        <f t="shared" si="3"/>
        <v>18</v>
      </c>
      <c r="O7" s="5">
        <f t="shared" si="4"/>
        <v>5200</v>
      </c>
      <c r="P7" s="27">
        <f t="shared" si="5"/>
        <v>13</v>
      </c>
      <c r="Q7" s="5">
        <f t="shared" si="6"/>
        <v>5250</v>
      </c>
      <c r="R7" s="31">
        <f t="shared" si="7"/>
        <v>21</v>
      </c>
      <c r="S7" s="27">
        <f t="shared" si="8"/>
        <v>56</v>
      </c>
      <c r="T7" s="29">
        <f t="shared" si="9"/>
        <v>2.3333333333333335</v>
      </c>
    </row>
    <row r="8" spans="1:21" x14ac:dyDescent="0.3">
      <c r="A8" s="2"/>
      <c r="B8" s="2" t="s">
        <v>344</v>
      </c>
      <c r="C8" s="2" t="s">
        <v>249</v>
      </c>
      <c r="D8" s="2" t="s">
        <v>345</v>
      </c>
      <c r="E8" s="2" t="s">
        <v>346</v>
      </c>
      <c r="F8" s="2" t="s">
        <v>347</v>
      </c>
      <c r="G8" s="2">
        <v>179</v>
      </c>
      <c r="H8" s="7" t="s">
        <v>348</v>
      </c>
      <c r="I8" s="7" t="s">
        <v>349</v>
      </c>
      <c r="J8" s="2" t="e">
        <f>G8/#REF!</f>
        <v>#REF!</v>
      </c>
      <c r="K8" s="5">
        <f t="shared" si="0"/>
        <v>1000</v>
      </c>
      <c r="L8" s="27">
        <f t="shared" si="1"/>
        <v>4</v>
      </c>
      <c r="M8" s="5">
        <f t="shared" si="2"/>
        <v>1800</v>
      </c>
      <c r="N8" s="27">
        <f t="shared" si="3"/>
        <v>18</v>
      </c>
      <c r="O8" s="5">
        <f t="shared" si="4"/>
        <v>5200</v>
      </c>
      <c r="P8" s="27">
        <f t="shared" si="5"/>
        <v>13</v>
      </c>
      <c r="Q8" s="5">
        <f t="shared" si="6"/>
        <v>5250</v>
      </c>
      <c r="R8" s="31">
        <f t="shared" si="7"/>
        <v>21</v>
      </c>
      <c r="S8" s="27">
        <f t="shared" si="8"/>
        <v>56</v>
      </c>
      <c r="T8" s="29">
        <f t="shared" si="9"/>
        <v>2.3333333333333335</v>
      </c>
    </row>
    <row r="9" spans="1:21" ht="28.8" x14ac:dyDescent="0.3">
      <c r="A9" s="2"/>
      <c r="B9" s="2" t="s">
        <v>350</v>
      </c>
      <c r="C9" s="2" t="s">
        <v>351</v>
      </c>
      <c r="D9" s="13">
        <v>3178445050</v>
      </c>
      <c r="E9" s="2" t="s">
        <v>352</v>
      </c>
      <c r="F9" s="2" t="s">
        <v>353</v>
      </c>
      <c r="G9" s="2">
        <v>176</v>
      </c>
      <c r="H9" s="7" t="s">
        <v>354</v>
      </c>
      <c r="I9" s="7" t="s">
        <v>355</v>
      </c>
      <c r="J9" s="2" t="e">
        <f>G9/#REF!</f>
        <v>#REF!</v>
      </c>
      <c r="K9" s="5">
        <f t="shared" si="0"/>
        <v>1000</v>
      </c>
      <c r="L9" s="27">
        <f t="shared" si="1"/>
        <v>4</v>
      </c>
      <c r="M9" s="5">
        <f t="shared" si="2"/>
        <v>1800</v>
      </c>
      <c r="N9" s="27">
        <f t="shared" si="3"/>
        <v>18</v>
      </c>
      <c r="O9" s="5">
        <f t="shared" si="4"/>
        <v>5200</v>
      </c>
      <c r="P9" s="27">
        <f t="shared" si="5"/>
        <v>13</v>
      </c>
      <c r="Q9" s="5">
        <f t="shared" si="6"/>
        <v>5250</v>
      </c>
      <c r="R9" s="31">
        <f t="shared" si="7"/>
        <v>21</v>
      </c>
      <c r="S9" s="27">
        <f t="shared" si="8"/>
        <v>56</v>
      </c>
      <c r="T9" s="29">
        <f t="shared" si="9"/>
        <v>2.3333333333333335</v>
      </c>
    </row>
    <row r="10" spans="1:21" ht="28.8" x14ac:dyDescent="0.3">
      <c r="A10" s="2"/>
      <c r="B10" s="2" t="s">
        <v>356</v>
      </c>
      <c r="C10" s="2" t="s">
        <v>351</v>
      </c>
      <c r="D10" s="48">
        <v>3178387070</v>
      </c>
      <c r="E10" s="2" t="s">
        <v>357</v>
      </c>
      <c r="F10" s="2" t="s">
        <v>358</v>
      </c>
      <c r="G10" s="2">
        <v>175</v>
      </c>
      <c r="H10" s="7" t="s">
        <v>359</v>
      </c>
      <c r="I10" s="7" t="s">
        <v>360</v>
      </c>
      <c r="J10" s="2" t="e">
        <f>G10/#REF!</f>
        <v>#REF!</v>
      </c>
      <c r="K10" s="5">
        <f t="shared" si="0"/>
        <v>1000</v>
      </c>
      <c r="L10" s="27">
        <f t="shared" si="1"/>
        <v>4</v>
      </c>
      <c r="M10" s="5">
        <f t="shared" si="2"/>
        <v>1800</v>
      </c>
      <c r="N10" s="27">
        <f t="shared" si="3"/>
        <v>18</v>
      </c>
      <c r="O10" s="5">
        <f t="shared" si="4"/>
        <v>5200</v>
      </c>
      <c r="P10" s="27">
        <f t="shared" si="5"/>
        <v>13</v>
      </c>
      <c r="Q10" s="5">
        <f t="shared" si="6"/>
        <v>5250</v>
      </c>
      <c r="R10" s="31">
        <f t="shared" si="7"/>
        <v>21</v>
      </c>
      <c r="S10" s="27">
        <f t="shared" si="8"/>
        <v>56</v>
      </c>
      <c r="T10" s="29">
        <f t="shared" si="9"/>
        <v>2.3333333333333335</v>
      </c>
    </row>
    <row r="11" spans="1:21" x14ac:dyDescent="0.3">
      <c r="A11" s="2"/>
      <c r="B11" s="2" t="s">
        <v>361</v>
      </c>
      <c r="C11" s="2" t="s">
        <v>249</v>
      </c>
      <c r="D11" s="13" t="s">
        <v>2888</v>
      </c>
      <c r="E11" s="2" t="s">
        <v>362</v>
      </c>
      <c r="F11" s="2" t="s">
        <v>363</v>
      </c>
      <c r="G11" s="2">
        <v>175</v>
      </c>
      <c r="H11" s="7" t="s">
        <v>364</v>
      </c>
      <c r="I11" s="7" t="s">
        <v>365</v>
      </c>
      <c r="J11" s="2" t="e">
        <f>G11/#REF!</f>
        <v>#REF!</v>
      </c>
      <c r="K11" s="5">
        <f t="shared" si="0"/>
        <v>1000</v>
      </c>
      <c r="L11" s="27">
        <f t="shared" si="1"/>
        <v>4</v>
      </c>
      <c r="M11" s="5">
        <f t="shared" si="2"/>
        <v>1800</v>
      </c>
      <c r="N11" s="27">
        <f t="shared" si="3"/>
        <v>18</v>
      </c>
      <c r="O11" s="5">
        <f t="shared" si="4"/>
        <v>5200</v>
      </c>
      <c r="P11" s="27">
        <f t="shared" si="5"/>
        <v>13</v>
      </c>
      <c r="Q11" s="5">
        <f t="shared" si="6"/>
        <v>5250</v>
      </c>
      <c r="R11" s="31">
        <f t="shared" si="7"/>
        <v>21</v>
      </c>
      <c r="S11" s="27">
        <f t="shared" si="8"/>
        <v>56</v>
      </c>
      <c r="T11" s="29">
        <f t="shared" si="9"/>
        <v>2.3333333333333335</v>
      </c>
    </row>
    <row r="12" spans="1:21" x14ac:dyDescent="0.3">
      <c r="A12" s="2"/>
      <c r="B12" s="2" t="s">
        <v>366</v>
      </c>
      <c r="C12" s="2"/>
      <c r="D12" s="2" t="s">
        <v>367</v>
      </c>
      <c r="E12" s="2" t="s">
        <v>368</v>
      </c>
      <c r="F12" s="2" t="s">
        <v>369</v>
      </c>
      <c r="G12" s="2">
        <v>175</v>
      </c>
      <c r="H12" s="7" t="s">
        <v>370</v>
      </c>
      <c r="I12" s="7" t="s">
        <v>71</v>
      </c>
      <c r="J12" s="2" t="e">
        <f>G12/#REF!</f>
        <v>#REF!</v>
      </c>
      <c r="K12" s="5">
        <f t="shared" si="0"/>
        <v>1000</v>
      </c>
      <c r="L12" s="27">
        <f t="shared" si="1"/>
        <v>4</v>
      </c>
      <c r="M12" s="5">
        <f t="shared" si="2"/>
        <v>1800</v>
      </c>
      <c r="N12" s="27">
        <f t="shared" si="3"/>
        <v>18</v>
      </c>
      <c r="O12" s="5">
        <f t="shared" si="4"/>
        <v>5200</v>
      </c>
      <c r="P12" s="27">
        <f t="shared" si="5"/>
        <v>13</v>
      </c>
      <c r="Q12" s="5">
        <f t="shared" si="6"/>
        <v>5250</v>
      </c>
      <c r="R12" s="31">
        <f t="shared" si="7"/>
        <v>21</v>
      </c>
      <c r="S12" s="27">
        <f t="shared" si="8"/>
        <v>56</v>
      </c>
      <c r="T12" s="29">
        <f t="shared" si="9"/>
        <v>2.3333333333333335</v>
      </c>
    </row>
    <row r="13" spans="1:21" ht="28.8" x14ac:dyDescent="0.3">
      <c r="A13" s="47"/>
      <c r="B13" s="9" t="s">
        <v>371</v>
      </c>
      <c r="C13" s="9"/>
      <c r="D13" s="9" t="s">
        <v>372</v>
      </c>
      <c r="E13" s="9" t="s">
        <v>373</v>
      </c>
      <c r="F13" s="9" t="s">
        <v>374</v>
      </c>
      <c r="G13" s="9">
        <v>175</v>
      </c>
      <c r="H13" s="7" t="s">
        <v>375</v>
      </c>
      <c r="I13" s="7" t="s">
        <v>376</v>
      </c>
      <c r="J13" s="2" t="e">
        <f>G13/#REF!</f>
        <v>#REF!</v>
      </c>
      <c r="K13" s="5">
        <f t="shared" si="0"/>
        <v>1000</v>
      </c>
      <c r="L13" s="27">
        <f t="shared" si="1"/>
        <v>4</v>
      </c>
      <c r="M13" s="5">
        <f t="shared" si="2"/>
        <v>1800</v>
      </c>
      <c r="N13" s="27">
        <f t="shared" si="3"/>
        <v>18</v>
      </c>
      <c r="O13" s="5">
        <f t="shared" si="4"/>
        <v>5200</v>
      </c>
      <c r="P13" s="27">
        <f t="shared" si="5"/>
        <v>13</v>
      </c>
      <c r="Q13" s="5">
        <f t="shared" si="6"/>
        <v>5250</v>
      </c>
      <c r="R13" s="31">
        <f t="shared" si="7"/>
        <v>21</v>
      </c>
      <c r="S13" s="27">
        <f t="shared" si="8"/>
        <v>56</v>
      </c>
      <c r="T13" s="29">
        <f t="shared" si="9"/>
        <v>2.3333333333333335</v>
      </c>
      <c r="U13" s="10"/>
    </row>
    <row r="14" spans="1:21" x14ac:dyDescent="0.3">
      <c r="A14" s="2"/>
      <c r="B14" s="2" t="s">
        <v>305</v>
      </c>
      <c r="C14" s="2"/>
      <c r="D14" s="2" t="s">
        <v>306</v>
      </c>
      <c r="E14" s="2" t="s">
        <v>307</v>
      </c>
      <c r="F14" s="2" t="s">
        <v>308</v>
      </c>
      <c r="G14" s="2">
        <v>185</v>
      </c>
      <c r="H14" s="7" t="s">
        <v>309</v>
      </c>
      <c r="I14" s="7" t="s">
        <v>291</v>
      </c>
      <c r="J14" s="2" t="e">
        <f>G14/#REF!</f>
        <v>#REF!</v>
      </c>
      <c r="K14" s="5">
        <f t="shared" si="0"/>
        <v>1000</v>
      </c>
      <c r="L14" s="27">
        <f t="shared" si="1"/>
        <v>4</v>
      </c>
      <c r="M14" s="5">
        <f>100*19</f>
        <v>1900</v>
      </c>
      <c r="N14" s="27">
        <f t="shared" si="3"/>
        <v>19</v>
      </c>
      <c r="O14" s="5">
        <f>400*14</f>
        <v>5600</v>
      </c>
      <c r="P14" s="27">
        <f t="shared" si="5"/>
        <v>14</v>
      </c>
      <c r="Q14" s="5">
        <f>250*22</f>
        <v>5500</v>
      </c>
      <c r="R14" s="31">
        <f t="shared" si="7"/>
        <v>22</v>
      </c>
      <c r="S14" s="27">
        <f t="shared" si="8"/>
        <v>59</v>
      </c>
      <c r="T14" s="29">
        <f t="shared" si="9"/>
        <v>2.4583333333333335</v>
      </c>
    </row>
    <row r="15" spans="1:21" x14ac:dyDescent="0.3">
      <c r="A15" s="2"/>
      <c r="B15" s="2" t="s">
        <v>292</v>
      </c>
      <c r="C15" s="2" t="s">
        <v>107</v>
      </c>
      <c r="D15" s="3" t="s">
        <v>293</v>
      </c>
      <c r="E15" s="2" t="s">
        <v>294</v>
      </c>
      <c r="F15" s="2" t="s">
        <v>295</v>
      </c>
      <c r="G15" s="2">
        <v>190</v>
      </c>
      <c r="H15" s="7" t="s">
        <v>296</v>
      </c>
      <c r="I15" s="7" t="s">
        <v>297</v>
      </c>
      <c r="J15" s="2" t="e">
        <f>G15/#REF!</f>
        <v>#REF!</v>
      </c>
      <c r="K15" s="5">
        <f t="shared" si="0"/>
        <v>1000</v>
      </c>
      <c r="L15" s="27">
        <f t="shared" si="1"/>
        <v>4</v>
      </c>
      <c r="M15" s="5">
        <f>100*19</f>
        <v>1900</v>
      </c>
      <c r="N15" s="27">
        <f t="shared" si="3"/>
        <v>19</v>
      </c>
      <c r="O15" s="5">
        <f>400*14</f>
        <v>5600</v>
      </c>
      <c r="P15" s="27">
        <f t="shared" si="5"/>
        <v>14</v>
      </c>
      <c r="Q15" s="5">
        <f>250*23</f>
        <v>5750</v>
      </c>
      <c r="R15" s="31">
        <f t="shared" si="7"/>
        <v>23</v>
      </c>
      <c r="S15" s="27">
        <f t="shared" si="8"/>
        <v>60</v>
      </c>
      <c r="T15" s="29">
        <f t="shared" si="9"/>
        <v>2.5</v>
      </c>
      <c r="U15" s="12" t="s">
        <v>298</v>
      </c>
    </row>
    <row r="16" spans="1:21" ht="28.8" x14ac:dyDescent="0.3">
      <c r="A16" s="2"/>
      <c r="B16" s="2" t="s">
        <v>299</v>
      </c>
      <c r="C16" s="2"/>
      <c r="D16" s="2" t="s">
        <v>2886</v>
      </c>
      <c r="E16" s="2" t="s">
        <v>300</v>
      </c>
      <c r="F16" s="2" t="s">
        <v>301</v>
      </c>
      <c r="G16" s="2">
        <v>190</v>
      </c>
      <c r="H16" s="7" t="s">
        <v>302</v>
      </c>
      <c r="I16" s="7" t="s">
        <v>303</v>
      </c>
      <c r="J16" s="2" t="e">
        <f>G16/#REF!</f>
        <v>#REF!</v>
      </c>
      <c r="K16" s="5">
        <f t="shared" si="0"/>
        <v>1000</v>
      </c>
      <c r="L16" s="27">
        <f t="shared" si="1"/>
        <v>4</v>
      </c>
      <c r="M16" s="5">
        <f>100*19</f>
        <v>1900</v>
      </c>
      <c r="N16" s="27">
        <f t="shared" si="3"/>
        <v>19</v>
      </c>
      <c r="O16" s="5">
        <f>400*14</f>
        <v>5600</v>
      </c>
      <c r="P16" s="27">
        <f t="shared" si="5"/>
        <v>14</v>
      </c>
      <c r="Q16" s="5">
        <f>250*23</f>
        <v>5750</v>
      </c>
      <c r="R16" s="31">
        <f t="shared" si="7"/>
        <v>23</v>
      </c>
      <c r="S16" s="27">
        <f t="shared" si="8"/>
        <v>60</v>
      </c>
      <c r="T16" s="29">
        <f t="shared" si="9"/>
        <v>2.5</v>
      </c>
      <c r="U16" s="12" t="s">
        <v>304</v>
      </c>
    </row>
    <row r="17" spans="1:21" x14ac:dyDescent="0.3">
      <c r="A17" s="2"/>
      <c r="B17" s="2" t="s">
        <v>286</v>
      </c>
      <c r="C17" s="2"/>
      <c r="D17" s="2" t="s">
        <v>287</v>
      </c>
      <c r="E17" s="2" t="s">
        <v>288</v>
      </c>
      <c r="F17" s="2" t="s">
        <v>289</v>
      </c>
      <c r="G17" s="2">
        <v>197</v>
      </c>
      <c r="H17" s="7" t="s">
        <v>290</v>
      </c>
      <c r="I17" s="7" t="s">
        <v>291</v>
      </c>
      <c r="J17" s="2" t="e">
        <f>G17/#REF!</f>
        <v>#REF!</v>
      </c>
      <c r="K17" s="5">
        <f t="shared" si="0"/>
        <v>1000</v>
      </c>
      <c r="L17" s="27">
        <f t="shared" si="1"/>
        <v>4</v>
      </c>
      <c r="M17" s="5">
        <f t="shared" ref="M17:M29" si="10">100*20</f>
        <v>2000</v>
      </c>
      <c r="N17" s="27">
        <f t="shared" si="3"/>
        <v>20</v>
      </c>
      <c r="O17" s="5">
        <f>400*14</f>
        <v>5600</v>
      </c>
      <c r="P17" s="27">
        <f t="shared" si="5"/>
        <v>14</v>
      </c>
      <c r="Q17" s="5">
        <f>250*23</f>
        <v>5750</v>
      </c>
      <c r="R17" s="31">
        <f t="shared" si="7"/>
        <v>23</v>
      </c>
      <c r="S17" s="27">
        <f t="shared" si="8"/>
        <v>61</v>
      </c>
      <c r="T17" s="29">
        <f t="shared" si="9"/>
        <v>2.5416666666666665</v>
      </c>
    </row>
    <row r="18" spans="1:21" x14ac:dyDescent="0.3">
      <c r="A18" s="2"/>
      <c r="B18" s="2" t="s">
        <v>208</v>
      </c>
      <c r="C18" s="2" t="s">
        <v>209</v>
      </c>
      <c r="D18" s="2" t="s">
        <v>210</v>
      </c>
      <c r="E18" s="2" t="s">
        <v>211</v>
      </c>
      <c r="F18" s="2" t="s">
        <v>212</v>
      </c>
      <c r="G18" s="2">
        <v>202</v>
      </c>
      <c r="H18" s="7" t="s">
        <v>213</v>
      </c>
      <c r="I18" s="7" t="s">
        <v>214</v>
      </c>
      <c r="J18" s="2" t="e">
        <f>G18/#REF!</f>
        <v>#REF!</v>
      </c>
      <c r="K18" s="5">
        <f t="shared" si="0"/>
        <v>1000</v>
      </c>
      <c r="L18" s="27">
        <f t="shared" si="1"/>
        <v>4</v>
      </c>
      <c r="M18" s="5">
        <f t="shared" si="10"/>
        <v>2000</v>
      </c>
      <c r="N18" s="27">
        <f t="shared" si="3"/>
        <v>20</v>
      </c>
      <c r="O18" s="5">
        <f t="shared" ref="O18:O31" si="11">400*15</f>
        <v>6000</v>
      </c>
      <c r="P18" s="27">
        <f t="shared" si="5"/>
        <v>15</v>
      </c>
      <c r="Q18" s="5">
        <f t="shared" ref="Q18:Q29" si="12">250*24</f>
        <v>6000</v>
      </c>
      <c r="R18" s="34">
        <f t="shared" si="7"/>
        <v>24</v>
      </c>
      <c r="S18" s="27">
        <f t="shared" si="8"/>
        <v>63</v>
      </c>
      <c r="T18" s="29">
        <f t="shared" si="9"/>
        <v>2.625</v>
      </c>
    </row>
    <row r="19" spans="1:21" x14ac:dyDescent="0.3">
      <c r="A19" s="2"/>
      <c r="B19" s="2" t="s">
        <v>215</v>
      </c>
      <c r="C19" s="2" t="s">
        <v>202</v>
      </c>
      <c r="D19" s="45" t="s">
        <v>216</v>
      </c>
      <c r="E19" s="2" t="s">
        <v>217</v>
      </c>
      <c r="F19" s="2" t="s">
        <v>218</v>
      </c>
      <c r="G19" s="2">
        <v>201</v>
      </c>
      <c r="H19" s="7" t="s">
        <v>219</v>
      </c>
      <c r="I19" s="7" t="s">
        <v>220</v>
      </c>
      <c r="J19" s="2" t="e">
        <f>G19/#REF!</f>
        <v>#REF!</v>
      </c>
      <c r="K19" s="5">
        <f t="shared" si="0"/>
        <v>1000</v>
      </c>
      <c r="L19" s="27">
        <f t="shared" si="1"/>
        <v>4</v>
      </c>
      <c r="M19" s="5">
        <f t="shared" si="10"/>
        <v>2000</v>
      </c>
      <c r="N19" s="27">
        <f t="shared" si="3"/>
        <v>20</v>
      </c>
      <c r="O19" s="5">
        <f t="shared" si="11"/>
        <v>6000</v>
      </c>
      <c r="P19" s="27">
        <f t="shared" si="5"/>
        <v>15</v>
      </c>
      <c r="Q19" s="5">
        <f t="shared" si="12"/>
        <v>6000</v>
      </c>
      <c r="R19" s="34">
        <f t="shared" si="7"/>
        <v>24</v>
      </c>
      <c r="S19" s="27">
        <f t="shared" si="8"/>
        <v>63</v>
      </c>
      <c r="T19" s="29">
        <f t="shared" si="9"/>
        <v>2.625</v>
      </c>
    </row>
    <row r="20" spans="1:21" x14ac:dyDescent="0.3">
      <c r="A20" s="2"/>
      <c r="B20" s="16" t="s">
        <v>221</v>
      </c>
      <c r="C20" s="2" t="s">
        <v>222</v>
      </c>
      <c r="D20" s="3" t="s">
        <v>223</v>
      </c>
      <c r="E20" s="2" t="s">
        <v>224</v>
      </c>
      <c r="F20" s="2" t="s">
        <v>225</v>
      </c>
      <c r="G20" s="2">
        <v>200</v>
      </c>
      <c r="H20" s="7" t="s">
        <v>226</v>
      </c>
      <c r="I20" s="7" t="s">
        <v>227</v>
      </c>
      <c r="J20" s="2" t="e">
        <f>G20/#REF!</f>
        <v>#REF!</v>
      </c>
      <c r="K20" s="5">
        <f t="shared" si="0"/>
        <v>1000</v>
      </c>
      <c r="L20" s="27">
        <f t="shared" si="1"/>
        <v>4</v>
      </c>
      <c r="M20" s="5">
        <f t="shared" si="10"/>
        <v>2000</v>
      </c>
      <c r="N20" s="27">
        <f t="shared" si="3"/>
        <v>20</v>
      </c>
      <c r="O20" s="5">
        <f t="shared" si="11"/>
        <v>6000</v>
      </c>
      <c r="P20" s="27">
        <f t="shared" si="5"/>
        <v>15</v>
      </c>
      <c r="Q20" s="5">
        <f t="shared" si="12"/>
        <v>6000</v>
      </c>
      <c r="R20" s="34">
        <f t="shared" si="7"/>
        <v>24</v>
      </c>
      <c r="S20" s="27">
        <f t="shared" si="8"/>
        <v>63</v>
      </c>
      <c r="T20" s="29">
        <f t="shared" si="9"/>
        <v>2.625</v>
      </c>
      <c r="U20" s="12" t="s">
        <v>228</v>
      </c>
    </row>
    <row r="21" spans="1:21" x14ac:dyDescent="0.3">
      <c r="A21" s="2"/>
      <c r="B21" s="2" t="s">
        <v>229</v>
      </c>
      <c r="C21" s="2" t="s">
        <v>145</v>
      </c>
      <c r="D21" s="2" t="s">
        <v>230</v>
      </c>
      <c r="E21" s="2" t="s">
        <v>231</v>
      </c>
      <c r="F21" s="2" t="s">
        <v>232</v>
      </c>
      <c r="G21" s="2">
        <v>200</v>
      </c>
      <c r="H21" s="7" t="s">
        <v>233</v>
      </c>
      <c r="I21" s="7" t="s">
        <v>234</v>
      </c>
      <c r="J21" s="2" t="e">
        <f>G21/#REF!</f>
        <v>#REF!</v>
      </c>
      <c r="K21" s="5">
        <f t="shared" si="0"/>
        <v>1000</v>
      </c>
      <c r="L21" s="27">
        <f t="shared" si="1"/>
        <v>4</v>
      </c>
      <c r="M21" s="5">
        <f t="shared" si="10"/>
        <v>2000</v>
      </c>
      <c r="N21" s="27">
        <f t="shared" si="3"/>
        <v>20</v>
      </c>
      <c r="O21" s="5">
        <f t="shared" si="11"/>
        <v>6000</v>
      </c>
      <c r="P21" s="27">
        <f t="shared" si="5"/>
        <v>15</v>
      </c>
      <c r="Q21" s="5">
        <f t="shared" si="12"/>
        <v>6000</v>
      </c>
      <c r="R21" s="34">
        <f t="shared" si="7"/>
        <v>24</v>
      </c>
      <c r="S21" s="27">
        <f t="shared" si="8"/>
        <v>63</v>
      </c>
      <c r="T21" s="29">
        <f t="shared" si="9"/>
        <v>2.625</v>
      </c>
    </row>
    <row r="22" spans="1:21" x14ac:dyDescent="0.3">
      <c r="A22" s="2"/>
      <c r="B22" s="2" t="s">
        <v>235</v>
      </c>
      <c r="C22" s="2" t="s">
        <v>145</v>
      </c>
      <c r="D22" s="2" t="s">
        <v>236</v>
      </c>
      <c r="E22" s="2" t="s">
        <v>237</v>
      </c>
      <c r="F22" s="2" t="s">
        <v>238</v>
      </c>
      <c r="G22" s="2">
        <v>200</v>
      </c>
      <c r="H22" s="7" t="s">
        <v>239</v>
      </c>
      <c r="I22" s="7" t="s">
        <v>240</v>
      </c>
      <c r="J22" s="2" t="e">
        <f>G22/#REF!</f>
        <v>#REF!</v>
      </c>
      <c r="K22" s="5">
        <f t="shared" si="0"/>
        <v>1000</v>
      </c>
      <c r="L22" s="27">
        <f t="shared" si="1"/>
        <v>4</v>
      </c>
      <c r="M22" s="5">
        <f t="shared" si="10"/>
        <v>2000</v>
      </c>
      <c r="N22" s="27">
        <f t="shared" si="3"/>
        <v>20</v>
      </c>
      <c r="O22" s="5">
        <f t="shared" si="11"/>
        <v>6000</v>
      </c>
      <c r="P22" s="27">
        <f t="shared" si="5"/>
        <v>15</v>
      </c>
      <c r="Q22" s="5">
        <f t="shared" si="12"/>
        <v>6000</v>
      </c>
      <c r="R22" s="34">
        <f t="shared" si="7"/>
        <v>24</v>
      </c>
      <c r="S22" s="27">
        <f t="shared" si="8"/>
        <v>63</v>
      </c>
      <c r="T22" s="29">
        <f t="shared" si="9"/>
        <v>2.625</v>
      </c>
    </row>
    <row r="23" spans="1:21" x14ac:dyDescent="0.3">
      <c r="A23" s="2"/>
      <c r="B23" s="2" t="s">
        <v>241</v>
      </c>
      <c r="C23" s="2" t="s">
        <v>242</v>
      </c>
      <c r="D23" s="2" t="s">
        <v>243</v>
      </c>
      <c r="E23" s="2" t="s">
        <v>244</v>
      </c>
      <c r="F23" s="2" t="s">
        <v>245</v>
      </c>
      <c r="G23" s="2">
        <v>200</v>
      </c>
      <c r="H23" s="7" t="s">
        <v>246</v>
      </c>
      <c r="I23" s="7" t="s">
        <v>247</v>
      </c>
      <c r="J23" s="2" t="e">
        <f>G23/#REF!</f>
        <v>#REF!</v>
      </c>
      <c r="K23" s="5">
        <f t="shared" si="0"/>
        <v>1000</v>
      </c>
      <c r="L23" s="27">
        <f t="shared" si="1"/>
        <v>4</v>
      </c>
      <c r="M23" s="5">
        <f t="shared" si="10"/>
        <v>2000</v>
      </c>
      <c r="N23" s="27">
        <f t="shared" si="3"/>
        <v>20</v>
      </c>
      <c r="O23" s="5">
        <f t="shared" si="11"/>
        <v>6000</v>
      </c>
      <c r="P23" s="27">
        <f t="shared" si="5"/>
        <v>15</v>
      </c>
      <c r="Q23" s="5">
        <f t="shared" si="12"/>
        <v>6000</v>
      </c>
      <c r="R23" s="34">
        <f t="shared" si="7"/>
        <v>24</v>
      </c>
      <c r="S23" s="27">
        <f t="shared" si="8"/>
        <v>63</v>
      </c>
      <c r="T23" s="29">
        <f t="shared" si="9"/>
        <v>2.625</v>
      </c>
    </row>
    <row r="24" spans="1:21" ht="28.8" x14ac:dyDescent="0.3">
      <c r="A24" s="2"/>
      <c r="B24" s="9" t="s">
        <v>248</v>
      </c>
      <c r="C24" s="2" t="s">
        <v>249</v>
      </c>
      <c r="D24" s="2" t="s">
        <v>250</v>
      </c>
      <c r="E24" s="2" t="s">
        <v>251</v>
      </c>
      <c r="F24" s="2" t="s">
        <v>252</v>
      </c>
      <c r="G24" s="2">
        <v>200</v>
      </c>
      <c r="H24" s="7" t="s">
        <v>253</v>
      </c>
      <c r="I24" s="7" t="s">
        <v>254</v>
      </c>
      <c r="J24" s="2" t="e">
        <f>G24/#REF!</f>
        <v>#REF!</v>
      </c>
      <c r="K24" s="5">
        <f t="shared" si="0"/>
        <v>1000</v>
      </c>
      <c r="L24" s="27">
        <f t="shared" si="1"/>
        <v>4</v>
      </c>
      <c r="M24" s="5">
        <f t="shared" si="10"/>
        <v>2000</v>
      </c>
      <c r="N24" s="27">
        <f t="shared" si="3"/>
        <v>20</v>
      </c>
      <c r="O24" s="5">
        <f t="shared" si="11"/>
        <v>6000</v>
      </c>
      <c r="P24" s="27">
        <f t="shared" si="5"/>
        <v>15</v>
      </c>
      <c r="Q24" s="5">
        <f t="shared" si="12"/>
        <v>6000</v>
      </c>
      <c r="R24" s="34">
        <f t="shared" si="7"/>
        <v>24</v>
      </c>
      <c r="S24" s="27">
        <f t="shared" si="8"/>
        <v>63</v>
      </c>
      <c r="T24" s="29">
        <f t="shared" si="9"/>
        <v>2.625</v>
      </c>
    </row>
    <row r="25" spans="1:21" x14ac:dyDescent="0.3">
      <c r="A25" s="2"/>
      <c r="B25" s="2" t="s">
        <v>255</v>
      </c>
      <c r="C25" s="2"/>
      <c r="D25" s="40">
        <v>2603732111</v>
      </c>
      <c r="E25" s="2" t="s">
        <v>256</v>
      </c>
      <c r="F25" s="2" t="s">
        <v>257</v>
      </c>
      <c r="G25" s="2">
        <v>200</v>
      </c>
      <c r="H25" s="7" t="s">
        <v>258</v>
      </c>
      <c r="I25" s="7" t="s">
        <v>259</v>
      </c>
      <c r="J25" s="2" t="e">
        <f>G25/#REF!</f>
        <v>#REF!</v>
      </c>
      <c r="K25" s="5">
        <f t="shared" si="0"/>
        <v>1000</v>
      </c>
      <c r="L25" s="27">
        <f t="shared" si="1"/>
        <v>4</v>
      </c>
      <c r="M25" s="5">
        <f t="shared" si="10"/>
        <v>2000</v>
      </c>
      <c r="N25" s="27">
        <f t="shared" si="3"/>
        <v>20</v>
      </c>
      <c r="O25" s="5">
        <f t="shared" si="11"/>
        <v>6000</v>
      </c>
      <c r="P25" s="27">
        <f t="shared" si="5"/>
        <v>15</v>
      </c>
      <c r="Q25" s="5">
        <f t="shared" si="12"/>
        <v>6000</v>
      </c>
      <c r="R25" s="34">
        <f t="shared" si="7"/>
        <v>24</v>
      </c>
      <c r="S25" s="27">
        <f t="shared" si="8"/>
        <v>63</v>
      </c>
      <c r="T25" s="29">
        <f t="shared" si="9"/>
        <v>2.625</v>
      </c>
    </row>
    <row r="26" spans="1:21" ht="28.8" x14ac:dyDescent="0.3">
      <c r="A26" s="2"/>
      <c r="B26" s="16" t="s">
        <v>260</v>
      </c>
      <c r="C26" s="2"/>
      <c r="D26" s="2" t="s">
        <v>261</v>
      </c>
      <c r="E26" s="2" t="s">
        <v>262</v>
      </c>
      <c r="F26" s="2" t="s">
        <v>263</v>
      </c>
      <c r="G26" s="2">
        <v>200</v>
      </c>
      <c r="H26" s="7" t="s">
        <v>264</v>
      </c>
      <c r="I26" s="7" t="s">
        <v>265</v>
      </c>
      <c r="J26" s="2" t="e">
        <f>G26/#REF!</f>
        <v>#REF!</v>
      </c>
      <c r="K26" s="5">
        <f t="shared" si="0"/>
        <v>1000</v>
      </c>
      <c r="L26" s="27">
        <f t="shared" si="1"/>
        <v>4</v>
      </c>
      <c r="M26" s="5">
        <f t="shared" si="10"/>
        <v>2000</v>
      </c>
      <c r="N26" s="27">
        <f t="shared" si="3"/>
        <v>20</v>
      </c>
      <c r="O26" s="5">
        <f t="shared" si="11"/>
        <v>6000</v>
      </c>
      <c r="P26" s="27">
        <f t="shared" si="5"/>
        <v>15</v>
      </c>
      <c r="Q26" s="5">
        <f t="shared" si="12"/>
        <v>6000</v>
      </c>
      <c r="R26" s="34">
        <f t="shared" si="7"/>
        <v>24</v>
      </c>
      <c r="S26" s="27">
        <f t="shared" si="8"/>
        <v>63</v>
      </c>
      <c r="T26" s="29">
        <f t="shared" si="9"/>
        <v>2.625</v>
      </c>
      <c r="U26" s="12" t="s">
        <v>266</v>
      </c>
    </row>
    <row r="27" spans="1:21" x14ac:dyDescent="0.3">
      <c r="A27" s="2"/>
      <c r="B27" s="2" t="s">
        <v>267</v>
      </c>
      <c r="C27" s="2"/>
      <c r="D27" s="2" t="s">
        <v>268</v>
      </c>
      <c r="E27" s="2" t="s">
        <v>269</v>
      </c>
      <c r="F27" s="2" t="s">
        <v>270</v>
      </c>
      <c r="G27" s="2">
        <v>200</v>
      </c>
      <c r="H27" s="7" t="s">
        <v>271</v>
      </c>
      <c r="I27" s="7" t="s">
        <v>272</v>
      </c>
      <c r="J27" s="2" t="e">
        <f>G27/#REF!</f>
        <v>#REF!</v>
      </c>
      <c r="K27" s="5">
        <f t="shared" si="0"/>
        <v>1000</v>
      </c>
      <c r="L27" s="27">
        <f t="shared" si="1"/>
        <v>4</v>
      </c>
      <c r="M27" s="5">
        <f t="shared" si="10"/>
        <v>2000</v>
      </c>
      <c r="N27" s="27">
        <f t="shared" si="3"/>
        <v>20</v>
      </c>
      <c r="O27" s="5">
        <f t="shared" si="11"/>
        <v>6000</v>
      </c>
      <c r="P27" s="27">
        <f t="shared" si="5"/>
        <v>15</v>
      </c>
      <c r="Q27" s="5">
        <f t="shared" si="12"/>
        <v>6000</v>
      </c>
      <c r="R27" s="34">
        <f t="shared" si="7"/>
        <v>24</v>
      </c>
      <c r="S27" s="27">
        <f t="shared" si="8"/>
        <v>63</v>
      </c>
      <c r="T27" s="29">
        <f t="shared" si="9"/>
        <v>2.625</v>
      </c>
      <c r="U27" t="s">
        <v>273</v>
      </c>
    </row>
    <row r="28" spans="1:21" x14ac:dyDescent="0.3">
      <c r="A28" s="2"/>
      <c r="B28" s="2" t="s">
        <v>274</v>
      </c>
      <c r="C28" s="2"/>
      <c r="D28" s="2" t="s">
        <v>275</v>
      </c>
      <c r="E28" s="2" t="s">
        <v>276</v>
      </c>
      <c r="F28" s="2" t="s">
        <v>277</v>
      </c>
      <c r="G28" s="2">
        <v>200</v>
      </c>
      <c r="H28" s="7" t="s">
        <v>278</v>
      </c>
      <c r="I28" s="7" t="s">
        <v>279</v>
      </c>
      <c r="J28" s="2" t="e">
        <f>G28/#REF!</f>
        <v>#REF!</v>
      </c>
      <c r="K28" s="5">
        <f t="shared" si="0"/>
        <v>1000</v>
      </c>
      <c r="L28" s="27">
        <f t="shared" si="1"/>
        <v>4</v>
      </c>
      <c r="M28" s="5">
        <f t="shared" si="10"/>
        <v>2000</v>
      </c>
      <c r="N28" s="27">
        <f t="shared" si="3"/>
        <v>20</v>
      </c>
      <c r="O28" s="5">
        <f t="shared" si="11"/>
        <v>6000</v>
      </c>
      <c r="P28" s="27">
        <f t="shared" si="5"/>
        <v>15</v>
      </c>
      <c r="Q28" s="5">
        <f t="shared" si="12"/>
        <v>6000</v>
      </c>
      <c r="R28" s="34">
        <f t="shared" si="7"/>
        <v>24</v>
      </c>
      <c r="S28" s="27">
        <f t="shared" si="8"/>
        <v>63</v>
      </c>
      <c r="T28" s="29">
        <f t="shared" si="9"/>
        <v>2.625</v>
      </c>
    </row>
    <row r="29" spans="1:21" x14ac:dyDescent="0.3">
      <c r="A29" s="2"/>
      <c r="B29" s="2" t="s">
        <v>280</v>
      </c>
      <c r="C29" s="2"/>
      <c r="D29" s="2" t="s">
        <v>281</v>
      </c>
      <c r="E29" s="2" t="s">
        <v>282</v>
      </c>
      <c r="F29" s="2" t="s">
        <v>283</v>
      </c>
      <c r="G29" s="2">
        <v>200</v>
      </c>
      <c r="H29" s="7" t="s">
        <v>284</v>
      </c>
      <c r="I29" s="7" t="s">
        <v>285</v>
      </c>
      <c r="J29" s="2" t="e">
        <f>G29/#REF!</f>
        <v>#REF!</v>
      </c>
      <c r="K29" s="5">
        <f t="shared" si="0"/>
        <v>1000</v>
      </c>
      <c r="L29" s="27">
        <f t="shared" si="1"/>
        <v>4</v>
      </c>
      <c r="M29" s="5">
        <f t="shared" si="10"/>
        <v>2000</v>
      </c>
      <c r="N29" s="27">
        <f t="shared" si="3"/>
        <v>20</v>
      </c>
      <c r="O29" s="5">
        <f t="shared" si="11"/>
        <v>6000</v>
      </c>
      <c r="P29" s="27">
        <f t="shared" si="5"/>
        <v>15</v>
      </c>
      <c r="Q29" s="5">
        <f t="shared" si="12"/>
        <v>6000</v>
      </c>
      <c r="R29" s="34">
        <f t="shared" si="7"/>
        <v>24</v>
      </c>
      <c r="S29" s="27">
        <f t="shared" si="8"/>
        <v>63</v>
      </c>
      <c r="T29" s="29">
        <f t="shared" si="9"/>
        <v>2.625</v>
      </c>
    </row>
    <row r="30" spans="1:21" x14ac:dyDescent="0.3">
      <c r="A30" s="2"/>
      <c r="B30" s="2" t="s">
        <v>195</v>
      </c>
      <c r="C30" s="2" t="s">
        <v>196</v>
      </c>
      <c r="D30" s="45" t="s">
        <v>197</v>
      </c>
      <c r="E30" s="2" t="s">
        <v>198</v>
      </c>
      <c r="F30" s="2" t="s">
        <v>199</v>
      </c>
      <c r="G30" s="2">
        <v>211</v>
      </c>
      <c r="H30" s="7" t="s">
        <v>200</v>
      </c>
      <c r="I30" s="7" t="s">
        <v>157</v>
      </c>
      <c r="J30" s="2" t="e">
        <f>G30/#REF!</f>
        <v>#REF!</v>
      </c>
      <c r="K30" s="5">
        <f t="shared" ref="K30:K43" si="13">250*5</f>
        <v>1250</v>
      </c>
      <c r="L30" s="27">
        <f t="shared" si="1"/>
        <v>5</v>
      </c>
      <c r="M30" s="5">
        <f>100*21</f>
        <v>2100</v>
      </c>
      <c r="N30" s="27">
        <f t="shared" si="3"/>
        <v>21</v>
      </c>
      <c r="O30" s="5">
        <f t="shared" si="11"/>
        <v>6000</v>
      </c>
      <c r="P30" s="27">
        <f t="shared" si="5"/>
        <v>15</v>
      </c>
      <c r="Q30" s="5">
        <f>250*25</f>
        <v>6250</v>
      </c>
      <c r="R30" s="34">
        <f t="shared" si="7"/>
        <v>25</v>
      </c>
      <c r="S30" s="27">
        <f t="shared" si="8"/>
        <v>66</v>
      </c>
      <c r="T30" s="29">
        <f t="shared" si="9"/>
        <v>2.75</v>
      </c>
    </row>
    <row r="31" spans="1:21" x14ac:dyDescent="0.3">
      <c r="A31" s="2"/>
      <c r="B31" s="2" t="s">
        <v>201</v>
      </c>
      <c r="C31" s="4" t="s">
        <v>202</v>
      </c>
      <c r="D31" s="42" t="s">
        <v>203</v>
      </c>
      <c r="E31" s="24" t="s">
        <v>204</v>
      </c>
      <c r="F31" s="2" t="s">
        <v>205</v>
      </c>
      <c r="G31" s="2">
        <v>207</v>
      </c>
      <c r="H31" s="7" t="s">
        <v>206</v>
      </c>
      <c r="I31" s="7" t="s">
        <v>207</v>
      </c>
      <c r="J31" s="2" t="e">
        <f>G31/#REF!</f>
        <v>#REF!</v>
      </c>
      <c r="K31" s="5">
        <f t="shared" si="13"/>
        <v>1250</v>
      </c>
      <c r="L31" s="27">
        <f t="shared" si="1"/>
        <v>5</v>
      </c>
      <c r="M31" s="5">
        <f>100*21</f>
        <v>2100</v>
      </c>
      <c r="N31" s="27">
        <f t="shared" si="3"/>
        <v>21</v>
      </c>
      <c r="O31" s="5">
        <f t="shared" si="11"/>
        <v>6000</v>
      </c>
      <c r="P31" s="27">
        <f t="shared" si="5"/>
        <v>15</v>
      </c>
      <c r="Q31" s="5">
        <f>250*25</f>
        <v>6250</v>
      </c>
      <c r="R31" s="34">
        <f t="shared" si="7"/>
        <v>25</v>
      </c>
      <c r="S31" s="27">
        <f t="shared" si="8"/>
        <v>66</v>
      </c>
      <c r="T31" s="29">
        <f t="shared" si="9"/>
        <v>2.75</v>
      </c>
    </row>
    <row r="32" spans="1:21" x14ac:dyDescent="0.3">
      <c r="A32" s="2"/>
      <c r="B32" s="2" t="s">
        <v>189</v>
      </c>
      <c r="C32" s="2"/>
      <c r="D32" s="25" t="s">
        <v>190</v>
      </c>
      <c r="E32" s="2" t="s">
        <v>191</v>
      </c>
      <c r="F32" s="2" t="s">
        <v>192</v>
      </c>
      <c r="G32" s="2">
        <v>220</v>
      </c>
      <c r="H32" s="7" t="s">
        <v>193</v>
      </c>
      <c r="I32" s="7" t="s">
        <v>194</v>
      </c>
      <c r="J32" s="2" t="e">
        <f>G32/#REF!</f>
        <v>#REF!</v>
      </c>
      <c r="K32" s="5">
        <f t="shared" si="13"/>
        <v>1250</v>
      </c>
      <c r="L32" s="27">
        <f t="shared" si="1"/>
        <v>5</v>
      </c>
      <c r="M32" s="5">
        <f>100*22</f>
        <v>2200</v>
      </c>
      <c r="N32" s="27">
        <f t="shared" si="3"/>
        <v>22</v>
      </c>
      <c r="O32" s="5">
        <f>400*16</f>
        <v>6400</v>
      </c>
      <c r="P32" s="27">
        <f t="shared" si="5"/>
        <v>16</v>
      </c>
      <c r="Q32" s="5">
        <f>250*26</f>
        <v>6500</v>
      </c>
      <c r="R32" s="34">
        <f t="shared" si="7"/>
        <v>26</v>
      </c>
      <c r="S32" s="27">
        <f t="shared" si="8"/>
        <v>69</v>
      </c>
      <c r="T32" s="29">
        <f t="shared" si="9"/>
        <v>2.875</v>
      </c>
    </row>
    <row r="33" spans="1:21" x14ac:dyDescent="0.3">
      <c r="A33" s="2"/>
      <c r="B33" s="2" t="s">
        <v>144</v>
      </c>
      <c r="C33" s="2" t="s">
        <v>145</v>
      </c>
      <c r="D33" s="2" t="s">
        <v>146</v>
      </c>
      <c r="E33" s="2" t="s">
        <v>147</v>
      </c>
      <c r="F33" s="2" t="s">
        <v>148</v>
      </c>
      <c r="G33" s="2">
        <v>230</v>
      </c>
      <c r="H33" s="7" t="s">
        <v>149</v>
      </c>
      <c r="I33" s="7" t="s">
        <v>150</v>
      </c>
      <c r="J33" s="2" t="e">
        <f>G33/#REF!</f>
        <v>#REF!</v>
      </c>
      <c r="K33" s="5">
        <f t="shared" si="13"/>
        <v>1250</v>
      </c>
      <c r="L33" s="27">
        <f t="shared" si="1"/>
        <v>5</v>
      </c>
      <c r="M33" s="5">
        <f t="shared" ref="M33:M39" si="14">100*23</f>
        <v>2300</v>
      </c>
      <c r="N33" s="27">
        <f t="shared" si="3"/>
        <v>23</v>
      </c>
      <c r="O33" s="5">
        <f t="shared" ref="O33:O39" si="15">400*17</f>
        <v>6800</v>
      </c>
      <c r="P33" s="27">
        <f t="shared" si="5"/>
        <v>17</v>
      </c>
      <c r="Q33" s="5">
        <f t="shared" ref="Q33:Q39" si="16">250*27</f>
        <v>6750</v>
      </c>
      <c r="R33" s="34">
        <f t="shared" si="7"/>
        <v>27</v>
      </c>
      <c r="S33" s="27">
        <f t="shared" si="8"/>
        <v>72</v>
      </c>
      <c r="T33" s="29">
        <f t="shared" si="9"/>
        <v>3</v>
      </c>
    </row>
    <row r="34" spans="1:21" ht="28.8" x14ac:dyDescent="0.3">
      <c r="A34" s="2"/>
      <c r="B34" s="2" t="s">
        <v>151</v>
      </c>
      <c r="C34" s="2" t="s">
        <v>152</v>
      </c>
      <c r="D34" s="45" t="s">
        <v>153</v>
      </c>
      <c r="E34" s="2" t="s">
        <v>154</v>
      </c>
      <c r="F34" s="2" t="s">
        <v>155</v>
      </c>
      <c r="G34" s="2">
        <v>230</v>
      </c>
      <c r="H34" s="7" t="s">
        <v>156</v>
      </c>
      <c r="I34" s="7" t="s">
        <v>157</v>
      </c>
      <c r="J34" s="2" t="e">
        <f>G34/#REF!</f>
        <v>#REF!</v>
      </c>
      <c r="K34" s="5">
        <f t="shared" si="13"/>
        <v>1250</v>
      </c>
      <c r="L34" s="27">
        <f t="shared" si="1"/>
        <v>5</v>
      </c>
      <c r="M34" s="5">
        <f t="shared" si="14"/>
        <v>2300</v>
      </c>
      <c r="N34" s="27">
        <f t="shared" si="3"/>
        <v>23</v>
      </c>
      <c r="O34" s="5">
        <f t="shared" si="15"/>
        <v>6800</v>
      </c>
      <c r="P34" s="27">
        <f t="shared" si="5"/>
        <v>17</v>
      </c>
      <c r="Q34" s="5">
        <f t="shared" si="16"/>
        <v>6750</v>
      </c>
      <c r="R34" s="34">
        <f t="shared" si="7"/>
        <v>27</v>
      </c>
      <c r="S34" s="27">
        <f t="shared" si="8"/>
        <v>72</v>
      </c>
      <c r="T34" s="29">
        <f t="shared" si="9"/>
        <v>3</v>
      </c>
    </row>
    <row r="35" spans="1:21" x14ac:dyDescent="0.3">
      <c r="A35" s="2"/>
      <c r="B35" s="2" t="s">
        <v>158</v>
      </c>
      <c r="C35" s="2" t="s">
        <v>159</v>
      </c>
      <c r="D35" s="2" t="s">
        <v>160</v>
      </c>
      <c r="E35" s="2" t="s">
        <v>161</v>
      </c>
      <c r="F35" s="2" t="s">
        <v>162</v>
      </c>
      <c r="G35" s="2">
        <v>230</v>
      </c>
      <c r="H35" s="7" t="s">
        <v>163</v>
      </c>
      <c r="I35" s="7" t="s">
        <v>78</v>
      </c>
      <c r="J35" s="2" t="e">
        <f>G35/#REF!</f>
        <v>#REF!</v>
      </c>
      <c r="K35" s="5">
        <f t="shared" si="13"/>
        <v>1250</v>
      </c>
      <c r="L35" s="27">
        <f t="shared" si="1"/>
        <v>5</v>
      </c>
      <c r="M35" s="5">
        <f t="shared" si="14"/>
        <v>2300</v>
      </c>
      <c r="N35" s="27">
        <f t="shared" si="3"/>
        <v>23</v>
      </c>
      <c r="O35" s="5">
        <f t="shared" si="15"/>
        <v>6800</v>
      </c>
      <c r="P35" s="27">
        <f t="shared" si="5"/>
        <v>17</v>
      </c>
      <c r="Q35" s="5">
        <f t="shared" si="16"/>
        <v>6750</v>
      </c>
      <c r="R35" s="34">
        <f t="shared" si="7"/>
        <v>27</v>
      </c>
      <c r="S35" s="27">
        <f t="shared" si="8"/>
        <v>72</v>
      </c>
      <c r="T35" s="29">
        <f t="shared" si="9"/>
        <v>3</v>
      </c>
    </row>
    <row r="36" spans="1:21" x14ac:dyDescent="0.3">
      <c r="A36" s="2"/>
      <c r="B36" s="2" t="s">
        <v>164</v>
      </c>
      <c r="C36" s="2"/>
      <c r="D36" s="3" t="s">
        <v>165</v>
      </c>
      <c r="E36" s="2" t="s">
        <v>166</v>
      </c>
      <c r="F36" s="2" t="s">
        <v>167</v>
      </c>
      <c r="G36" s="2">
        <v>230</v>
      </c>
      <c r="H36" s="7" t="s">
        <v>168</v>
      </c>
      <c r="I36" s="7" t="s">
        <v>169</v>
      </c>
      <c r="J36" s="2" t="e">
        <f>G36/#REF!</f>
        <v>#REF!</v>
      </c>
      <c r="K36" s="5">
        <f t="shared" si="13"/>
        <v>1250</v>
      </c>
      <c r="L36" s="27">
        <f t="shared" si="1"/>
        <v>5</v>
      </c>
      <c r="M36" s="5">
        <f t="shared" si="14"/>
        <v>2300</v>
      </c>
      <c r="N36" s="27">
        <f t="shared" si="3"/>
        <v>23</v>
      </c>
      <c r="O36" s="5">
        <f t="shared" si="15"/>
        <v>6800</v>
      </c>
      <c r="P36" s="27">
        <f t="shared" si="5"/>
        <v>17</v>
      </c>
      <c r="Q36" s="5">
        <f t="shared" si="16"/>
        <v>6750</v>
      </c>
      <c r="R36" s="34">
        <f t="shared" si="7"/>
        <v>27</v>
      </c>
      <c r="S36" s="27">
        <f t="shared" si="8"/>
        <v>72</v>
      </c>
      <c r="T36" s="29">
        <f t="shared" si="9"/>
        <v>3</v>
      </c>
      <c r="U36" s="15" t="s">
        <v>170</v>
      </c>
    </row>
    <row r="37" spans="1:21" x14ac:dyDescent="0.3">
      <c r="A37" s="2"/>
      <c r="B37" s="2" t="s">
        <v>171</v>
      </c>
      <c r="C37" s="2"/>
      <c r="D37" s="2" t="s">
        <v>172</v>
      </c>
      <c r="E37" s="2" t="s">
        <v>173</v>
      </c>
      <c r="F37" s="2" t="s">
        <v>174</v>
      </c>
      <c r="G37" s="2">
        <v>230</v>
      </c>
      <c r="H37" s="7" t="s">
        <v>175</v>
      </c>
      <c r="I37" s="7" t="s">
        <v>176</v>
      </c>
      <c r="J37" s="2" t="e">
        <f>G37/#REF!</f>
        <v>#REF!</v>
      </c>
      <c r="K37" s="5">
        <f t="shared" si="13"/>
        <v>1250</v>
      </c>
      <c r="L37" s="27">
        <f t="shared" si="1"/>
        <v>5</v>
      </c>
      <c r="M37" s="5">
        <f t="shared" si="14"/>
        <v>2300</v>
      </c>
      <c r="N37" s="27">
        <f t="shared" si="3"/>
        <v>23</v>
      </c>
      <c r="O37" s="5">
        <f t="shared" si="15"/>
        <v>6800</v>
      </c>
      <c r="P37" s="27">
        <f t="shared" si="5"/>
        <v>17</v>
      </c>
      <c r="Q37" s="5">
        <f t="shared" si="16"/>
        <v>6750</v>
      </c>
      <c r="R37" s="34">
        <f t="shared" si="7"/>
        <v>27</v>
      </c>
      <c r="S37" s="27">
        <f t="shared" si="8"/>
        <v>72</v>
      </c>
      <c r="T37" s="29">
        <f t="shared" si="9"/>
        <v>3</v>
      </c>
      <c r="U37" t="s">
        <v>177</v>
      </c>
    </row>
    <row r="38" spans="1:21" x14ac:dyDescent="0.3">
      <c r="A38" s="2"/>
      <c r="B38" s="2" t="s">
        <v>178</v>
      </c>
      <c r="C38" s="2"/>
      <c r="D38" s="2" t="s">
        <v>179</v>
      </c>
      <c r="E38" s="2" t="s">
        <v>180</v>
      </c>
      <c r="F38" s="2" t="s">
        <v>181</v>
      </c>
      <c r="G38" s="2">
        <v>226</v>
      </c>
      <c r="H38" s="7" t="s">
        <v>182</v>
      </c>
      <c r="I38" s="7" t="s">
        <v>183</v>
      </c>
      <c r="J38" s="2" t="e">
        <f>G38/#REF!</f>
        <v>#REF!</v>
      </c>
      <c r="K38" s="5">
        <f t="shared" si="13"/>
        <v>1250</v>
      </c>
      <c r="L38" s="27">
        <f t="shared" si="1"/>
        <v>5</v>
      </c>
      <c r="M38" s="5">
        <f t="shared" si="14"/>
        <v>2300</v>
      </c>
      <c r="N38" s="27">
        <f t="shared" si="3"/>
        <v>23</v>
      </c>
      <c r="O38" s="5">
        <f t="shared" si="15"/>
        <v>6800</v>
      </c>
      <c r="P38" s="27">
        <f t="shared" si="5"/>
        <v>17</v>
      </c>
      <c r="Q38" s="5">
        <f t="shared" si="16"/>
        <v>6750</v>
      </c>
      <c r="R38" s="34">
        <f t="shared" si="7"/>
        <v>27</v>
      </c>
      <c r="S38" s="27">
        <f t="shared" si="8"/>
        <v>72</v>
      </c>
      <c r="T38" s="29">
        <f t="shared" si="9"/>
        <v>3</v>
      </c>
    </row>
    <row r="39" spans="1:21" x14ac:dyDescent="0.3">
      <c r="A39" s="2"/>
      <c r="B39" s="2" t="s">
        <v>184</v>
      </c>
      <c r="C39" s="2" t="s">
        <v>73</v>
      </c>
      <c r="D39" s="2" t="s">
        <v>185</v>
      </c>
      <c r="E39" s="2" t="s">
        <v>75</v>
      </c>
      <c r="F39" s="2" t="s">
        <v>186</v>
      </c>
      <c r="G39" s="2">
        <v>225</v>
      </c>
      <c r="H39" s="7" t="s">
        <v>187</v>
      </c>
      <c r="I39" s="7" t="s">
        <v>188</v>
      </c>
      <c r="J39" s="2" t="e">
        <f>G39/#REF!</f>
        <v>#REF!</v>
      </c>
      <c r="K39" s="5">
        <f t="shared" si="13"/>
        <v>1250</v>
      </c>
      <c r="L39" s="27">
        <f t="shared" si="1"/>
        <v>5</v>
      </c>
      <c r="M39" s="5">
        <f t="shared" si="14"/>
        <v>2300</v>
      </c>
      <c r="N39" s="27">
        <f t="shared" si="3"/>
        <v>23</v>
      </c>
      <c r="O39" s="5">
        <f t="shared" si="15"/>
        <v>6800</v>
      </c>
      <c r="P39" s="27">
        <f t="shared" si="5"/>
        <v>17</v>
      </c>
      <c r="Q39" s="5">
        <f t="shared" si="16"/>
        <v>6750</v>
      </c>
      <c r="R39" s="34">
        <f t="shared" si="7"/>
        <v>27</v>
      </c>
      <c r="S39" s="27">
        <f t="shared" si="8"/>
        <v>72</v>
      </c>
      <c r="T39" s="29">
        <f t="shared" si="9"/>
        <v>3</v>
      </c>
    </row>
    <row r="40" spans="1:21" x14ac:dyDescent="0.3">
      <c r="A40" s="2"/>
      <c r="B40" s="2" t="s">
        <v>138</v>
      </c>
      <c r="C40" s="2" t="s">
        <v>107</v>
      </c>
      <c r="D40" s="2" t="s">
        <v>139</v>
      </c>
      <c r="E40" s="2" t="s">
        <v>140</v>
      </c>
      <c r="F40" s="2" t="s">
        <v>141</v>
      </c>
      <c r="G40" s="2">
        <v>239</v>
      </c>
      <c r="H40" s="7" t="s">
        <v>142</v>
      </c>
      <c r="I40" s="7" t="s">
        <v>143</v>
      </c>
      <c r="J40" s="2" t="e">
        <f>G40/#REF!</f>
        <v>#REF!</v>
      </c>
      <c r="K40" s="5">
        <f t="shared" si="13"/>
        <v>1250</v>
      </c>
      <c r="L40" s="27">
        <f t="shared" si="1"/>
        <v>5</v>
      </c>
      <c r="M40" s="5">
        <f>100*24</f>
        <v>2400</v>
      </c>
      <c r="N40" s="27">
        <f t="shared" si="3"/>
        <v>24</v>
      </c>
      <c r="O40" s="5">
        <f>400*18</f>
        <v>7200</v>
      </c>
      <c r="P40" s="27">
        <f t="shared" si="5"/>
        <v>18</v>
      </c>
      <c r="Q40" s="5">
        <f>250*28</f>
        <v>7000</v>
      </c>
      <c r="R40" s="34">
        <f t="shared" si="7"/>
        <v>28</v>
      </c>
      <c r="S40" s="27">
        <f t="shared" si="8"/>
        <v>75</v>
      </c>
      <c r="T40" s="29">
        <f t="shared" si="9"/>
        <v>3.125</v>
      </c>
    </row>
    <row r="41" spans="1:21" ht="28.8" x14ac:dyDescent="0.3">
      <c r="A41" s="2"/>
      <c r="B41" s="2" t="s">
        <v>121</v>
      </c>
      <c r="C41" s="2" t="s">
        <v>107</v>
      </c>
      <c r="D41" s="2" t="s">
        <v>122</v>
      </c>
      <c r="E41" s="2" t="s">
        <v>123</v>
      </c>
      <c r="F41" s="2" t="s">
        <v>124</v>
      </c>
      <c r="G41" s="2">
        <v>240</v>
      </c>
      <c r="H41" s="7" t="s">
        <v>125</v>
      </c>
      <c r="I41" s="7" t="s">
        <v>126</v>
      </c>
      <c r="J41" s="2" t="e">
        <f>G41/#REF!</f>
        <v>#REF!</v>
      </c>
      <c r="K41" s="5">
        <f t="shared" si="13"/>
        <v>1250</v>
      </c>
      <c r="L41" s="27">
        <f t="shared" si="1"/>
        <v>5</v>
      </c>
      <c r="M41" s="5">
        <f>100*24</f>
        <v>2400</v>
      </c>
      <c r="N41" s="27">
        <f t="shared" si="3"/>
        <v>24</v>
      </c>
      <c r="O41" s="5">
        <f>400*18</f>
        <v>7200</v>
      </c>
      <c r="P41" s="27">
        <f t="shared" si="5"/>
        <v>18</v>
      </c>
      <c r="Q41" s="5">
        <f>250*29</f>
        <v>7250</v>
      </c>
      <c r="R41" s="34">
        <f t="shared" si="7"/>
        <v>29</v>
      </c>
      <c r="S41" s="27">
        <f t="shared" si="8"/>
        <v>76</v>
      </c>
      <c r="T41" s="29">
        <f t="shared" si="9"/>
        <v>3.1666666666666665</v>
      </c>
    </row>
    <row r="42" spans="1:21" x14ac:dyDescent="0.3">
      <c r="A42" s="2"/>
      <c r="B42" s="41" t="s">
        <v>127</v>
      </c>
      <c r="C42" s="2" t="s">
        <v>107</v>
      </c>
      <c r="D42" s="3" t="s">
        <v>128</v>
      </c>
      <c r="E42" s="2" t="s">
        <v>129</v>
      </c>
      <c r="F42" s="2" t="s">
        <v>130</v>
      </c>
      <c r="G42" s="2">
        <v>240</v>
      </c>
      <c r="H42" s="7" t="s">
        <v>131</v>
      </c>
      <c r="I42" s="7" t="s">
        <v>95</v>
      </c>
      <c r="J42" s="2" t="e">
        <f>G42/#REF!</f>
        <v>#REF!</v>
      </c>
      <c r="K42" s="5">
        <f t="shared" si="13"/>
        <v>1250</v>
      </c>
      <c r="L42" s="27">
        <f t="shared" si="1"/>
        <v>5</v>
      </c>
      <c r="M42" s="5">
        <f>100*24</f>
        <v>2400</v>
      </c>
      <c r="N42" s="27">
        <f t="shared" si="3"/>
        <v>24</v>
      </c>
      <c r="O42" s="5">
        <f>400*18</f>
        <v>7200</v>
      </c>
      <c r="P42" s="27">
        <f t="shared" si="5"/>
        <v>18</v>
      </c>
      <c r="Q42" s="5">
        <f>250*29</f>
        <v>7250</v>
      </c>
      <c r="R42" s="34">
        <f t="shared" si="7"/>
        <v>29</v>
      </c>
      <c r="S42" s="27">
        <f t="shared" si="8"/>
        <v>76</v>
      </c>
      <c r="T42" s="29">
        <f t="shared" si="9"/>
        <v>3.1666666666666665</v>
      </c>
      <c r="U42" s="15" t="s">
        <v>132</v>
      </c>
    </row>
    <row r="43" spans="1:21" ht="28.8" x14ac:dyDescent="0.3">
      <c r="A43" s="2"/>
      <c r="B43" s="2" t="s">
        <v>133</v>
      </c>
      <c r="C43" s="2"/>
      <c r="D43" s="2" t="s">
        <v>134</v>
      </c>
      <c r="E43" s="11" t="s">
        <v>135</v>
      </c>
      <c r="F43" s="11" t="s">
        <v>136</v>
      </c>
      <c r="G43" s="2">
        <v>240</v>
      </c>
      <c r="H43" s="7" t="s">
        <v>137</v>
      </c>
      <c r="I43" s="7" t="s">
        <v>30</v>
      </c>
      <c r="J43" s="2" t="e">
        <f>G43/#REF!</f>
        <v>#REF!</v>
      </c>
      <c r="K43" s="5">
        <f t="shared" si="13"/>
        <v>1250</v>
      </c>
      <c r="L43" s="27">
        <f t="shared" si="1"/>
        <v>5</v>
      </c>
      <c r="M43" s="5">
        <f>100*24</f>
        <v>2400</v>
      </c>
      <c r="N43" s="27">
        <f t="shared" si="3"/>
        <v>24</v>
      </c>
      <c r="O43" s="5">
        <f>400*18</f>
        <v>7200</v>
      </c>
      <c r="P43" s="27">
        <f t="shared" si="5"/>
        <v>18</v>
      </c>
      <c r="Q43" s="5">
        <f>250*29</f>
        <v>7250</v>
      </c>
      <c r="R43" s="34">
        <f t="shared" si="7"/>
        <v>29</v>
      </c>
      <c r="S43" s="27">
        <f t="shared" si="8"/>
        <v>76</v>
      </c>
      <c r="T43" s="29">
        <f t="shared" si="9"/>
        <v>3.1666666666666665</v>
      </c>
    </row>
    <row r="44" spans="1:21" s="10" customFormat="1" x14ac:dyDescent="0.3">
      <c r="A44" s="45"/>
      <c r="B44" s="2" t="s">
        <v>113</v>
      </c>
      <c r="C44" s="2"/>
      <c r="D44" s="49">
        <v>2198368300</v>
      </c>
      <c r="E44" s="42" t="s">
        <v>114</v>
      </c>
      <c r="F44" s="24" t="s">
        <v>115</v>
      </c>
      <c r="G44" s="24">
        <v>250</v>
      </c>
      <c r="H44" s="7" t="s">
        <v>116</v>
      </c>
      <c r="I44" s="7" t="s">
        <v>117</v>
      </c>
      <c r="J44" s="2" t="e">
        <f>G44/#REF!</f>
        <v>#REF!</v>
      </c>
      <c r="K44" s="5">
        <f>250*6</f>
        <v>1500</v>
      </c>
      <c r="L44" s="27">
        <f t="shared" si="1"/>
        <v>6</v>
      </c>
      <c r="M44" s="5">
        <f>100*25</f>
        <v>2500</v>
      </c>
      <c r="N44" s="27">
        <f t="shared" si="3"/>
        <v>25</v>
      </c>
      <c r="O44" s="5">
        <f>400*18</f>
        <v>7200</v>
      </c>
      <c r="P44" s="27">
        <f t="shared" si="5"/>
        <v>18</v>
      </c>
      <c r="Q44" s="5">
        <f>250*30</f>
        <v>7500</v>
      </c>
      <c r="R44" s="34">
        <f t="shared" si="7"/>
        <v>30</v>
      </c>
      <c r="S44" s="27">
        <f t="shared" si="8"/>
        <v>79</v>
      </c>
      <c r="T44" s="29">
        <f t="shared" si="9"/>
        <v>3.2916666666666665</v>
      </c>
      <c r="U44"/>
    </row>
    <row r="45" spans="1:21" x14ac:dyDescent="0.3">
      <c r="G45" s="1">
        <f>SUM(G2:G44)</f>
        <v>8749</v>
      </c>
      <c r="K45" s="22">
        <f>SUM(K2:K44)</f>
        <v>47000</v>
      </c>
      <c r="M45" s="22">
        <f>SUM(M2:M44)</f>
        <v>87900</v>
      </c>
      <c r="O45" s="22">
        <f>SUM(O2:O44)</f>
        <v>258800</v>
      </c>
      <c r="Q45" s="22">
        <f>SUM(Q2:Q44)</f>
        <v>260250</v>
      </c>
    </row>
  </sheetData>
  <sortState xmlns:xlrd2="http://schemas.microsoft.com/office/spreadsheetml/2017/richdata2" ref="A2:U45">
    <sortCondition ref="S2:S4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CFB1-C49E-4911-BE62-873894FA477E}">
  <dimension ref="A1:T238"/>
  <sheetViews>
    <sheetView topLeftCell="I1" workbookViewId="0">
      <pane ySplit="1" topLeftCell="A231" activePane="bottomLeft" state="frozen"/>
      <selection pane="bottomLeft" activeCell="B1" sqref="A1:XFD1048576"/>
    </sheetView>
  </sheetViews>
  <sheetFormatPr defaultRowHeight="14.4" x14ac:dyDescent="0.3"/>
  <cols>
    <col min="1" max="1" width="0" hidden="1" customWidth="1"/>
    <col min="2" max="2" width="28.77734375" customWidth="1"/>
    <col min="3" max="3" width="19.21875" customWidth="1"/>
    <col min="4" max="4" width="17.44140625" customWidth="1"/>
    <col min="5" max="5" width="17.5546875" customWidth="1"/>
    <col min="6" max="6" width="43.21875" hidden="1" customWidth="1"/>
    <col min="7" max="7" width="11.21875" customWidth="1"/>
    <col min="8" max="8" width="20.44140625" customWidth="1"/>
    <col min="9" max="9" width="27.77734375" customWidth="1"/>
    <col min="10" max="10" width="27.77734375" hidden="1" customWidth="1"/>
    <col min="11" max="11" width="9.5546875" bestFit="1" customWidth="1"/>
    <col min="12" max="12" width="9.5546875" style="28" customWidth="1"/>
    <col min="13" max="13" width="9.5546875" bestFit="1" customWidth="1"/>
    <col min="14" max="14" width="9.5546875" style="28" customWidth="1"/>
    <col min="15" max="15" width="9.5546875" bestFit="1" customWidth="1"/>
    <col min="16" max="16" width="9.5546875" style="28" customWidth="1"/>
    <col min="18" max="18" width="8.77734375" style="28"/>
    <col min="20" max="20" width="11.33203125" style="22" bestFit="1" customWidth="1"/>
  </cols>
  <sheetData>
    <row r="1" spans="1:20" ht="60.45" customHeight="1" x14ac:dyDescent="0.3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119</v>
      </c>
      <c r="K1" s="6" t="s">
        <v>9</v>
      </c>
      <c r="L1" s="26" t="s">
        <v>2877</v>
      </c>
      <c r="M1" s="6" t="s">
        <v>10</v>
      </c>
      <c r="N1" s="26" t="s">
        <v>2878</v>
      </c>
      <c r="O1" s="6" t="s">
        <v>11</v>
      </c>
      <c r="P1" s="26" t="s">
        <v>2879</v>
      </c>
      <c r="Q1" s="6" t="s">
        <v>120</v>
      </c>
      <c r="R1" s="30" t="s">
        <v>2880</v>
      </c>
      <c r="S1" s="33" t="s">
        <v>2883</v>
      </c>
      <c r="T1" s="38" t="s">
        <v>2885</v>
      </c>
    </row>
    <row r="2" spans="1:20" s="1" customFormat="1" ht="28.8" x14ac:dyDescent="0.3">
      <c r="A2" s="44"/>
      <c r="B2" s="2" t="s">
        <v>1434</v>
      </c>
      <c r="C2" s="2" t="s">
        <v>794</v>
      </c>
      <c r="D2" s="40">
        <v>2199772600</v>
      </c>
      <c r="E2" s="2" t="s">
        <v>1435</v>
      </c>
      <c r="F2" s="2" t="s">
        <v>1436</v>
      </c>
      <c r="G2" s="2">
        <v>105</v>
      </c>
      <c r="H2" s="7" t="s">
        <v>1437</v>
      </c>
      <c r="I2" s="7" t="s">
        <v>1438</v>
      </c>
      <c r="J2" s="2" t="e">
        <f>G2/#REF!</f>
        <v>#REF!</v>
      </c>
      <c r="K2" s="5">
        <f t="shared" ref="K2:K33" si="0">100*7</f>
        <v>700</v>
      </c>
      <c r="L2" s="27">
        <f t="shared" ref="L2:L65" si="1">K2/100</f>
        <v>7</v>
      </c>
      <c r="M2" s="5">
        <f t="shared" ref="M2:M46" si="2">100*11</f>
        <v>1100</v>
      </c>
      <c r="N2" s="27">
        <f t="shared" ref="N2:N65" si="3">M2/100</f>
        <v>11</v>
      </c>
      <c r="O2" s="5">
        <f t="shared" ref="O2:O44" si="4">400*8</f>
        <v>3200</v>
      </c>
      <c r="P2" s="27">
        <f t="shared" ref="P2:P65" si="5">O2/400</f>
        <v>8</v>
      </c>
      <c r="Q2" s="5">
        <f t="shared" ref="Q2:Q33" si="6">250*13</f>
        <v>3250</v>
      </c>
      <c r="R2" s="31">
        <f t="shared" ref="R2:R65" si="7">Q2/250</f>
        <v>13</v>
      </c>
      <c r="S2" s="32">
        <f t="shared" ref="S2:S65" si="8">SUM(L2,N2,P2,R2)</f>
        <v>39</v>
      </c>
      <c r="T2" s="23">
        <f t="shared" ref="T2:T65" si="9">S2/24</f>
        <v>1.625</v>
      </c>
    </row>
    <row r="3" spans="1:20" s="1" customFormat="1" ht="28.8" x14ac:dyDescent="0.3">
      <c r="A3" s="44"/>
      <c r="B3" s="16" t="s">
        <v>1439</v>
      </c>
      <c r="C3" s="2" t="s">
        <v>107</v>
      </c>
      <c r="D3" s="2" t="s">
        <v>1440</v>
      </c>
      <c r="E3" s="2" t="s">
        <v>1441</v>
      </c>
      <c r="F3" s="2" t="s">
        <v>1442</v>
      </c>
      <c r="G3" s="2">
        <v>104</v>
      </c>
      <c r="H3" s="7" t="s">
        <v>1443</v>
      </c>
      <c r="I3" s="7" t="s">
        <v>1444</v>
      </c>
      <c r="J3" s="2" t="e">
        <f>G3/#REF!</f>
        <v>#REF!</v>
      </c>
      <c r="K3" s="5">
        <f t="shared" si="0"/>
        <v>700</v>
      </c>
      <c r="L3" s="27">
        <f t="shared" si="1"/>
        <v>7</v>
      </c>
      <c r="M3" s="5">
        <f t="shared" si="2"/>
        <v>1100</v>
      </c>
      <c r="N3" s="27">
        <f t="shared" si="3"/>
        <v>11</v>
      </c>
      <c r="O3" s="5">
        <f t="shared" si="4"/>
        <v>3200</v>
      </c>
      <c r="P3" s="27">
        <f t="shared" si="5"/>
        <v>8</v>
      </c>
      <c r="Q3" s="5">
        <f t="shared" si="6"/>
        <v>3250</v>
      </c>
      <c r="R3" s="31">
        <f t="shared" si="7"/>
        <v>13</v>
      </c>
      <c r="S3" s="32">
        <f t="shared" si="8"/>
        <v>39</v>
      </c>
      <c r="T3" s="23">
        <f t="shared" si="9"/>
        <v>1.625</v>
      </c>
    </row>
    <row r="4" spans="1:20" s="1" customFormat="1" ht="28.8" x14ac:dyDescent="0.3">
      <c r="A4" s="44"/>
      <c r="B4" s="2" t="s">
        <v>1445</v>
      </c>
      <c r="C4" s="2" t="s">
        <v>73</v>
      </c>
      <c r="D4" s="2" t="s">
        <v>1446</v>
      </c>
      <c r="E4" s="2" t="s">
        <v>1447</v>
      </c>
      <c r="F4" s="2" t="s">
        <v>1448</v>
      </c>
      <c r="G4" s="2">
        <v>104</v>
      </c>
      <c r="H4" s="7" t="s">
        <v>1449</v>
      </c>
      <c r="I4" s="7" t="s">
        <v>176</v>
      </c>
      <c r="J4" s="2" t="e">
        <f>G4/#REF!</f>
        <v>#REF!</v>
      </c>
      <c r="K4" s="5">
        <f t="shared" si="0"/>
        <v>700</v>
      </c>
      <c r="L4" s="27">
        <f t="shared" si="1"/>
        <v>7</v>
      </c>
      <c r="M4" s="5">
        <f t="shared" si="2"/>
        <v>1100</v>
      </c>
      <c r="N4" s="27">
        <f t="shared" si="3"/>
        <v>11</v>
      </c>
      <c r="O4" s="5">
        <f t="shared" si="4"/>
        <v>3200</v>
      </c>
      <c r="P4" s="27">
        <f t="shared" si="5"/>
        <v>8</v>
      </c>
      <c r="Q4" s="5">
        <f t="shared" si="6"/>
        <v>3250</v>
      </c>
      <c r="R4" s="31">
        <f t="shared" si="7"/>
        <v>13</v>
      </c>
      <c r="S4" s="32">
        <f t="shared" si="8"/>
        <v>39</v>
      </c>
      <c r="T4" s="23">
        <f t="shared" si="9"/>
        <v>1.625</v>
      </c>
    </row>
    <row r="5" spans="1:20" s="1" customFormat="1" x14ac:dyDescent="0.3">
      <c r="A5" s="44"/>
      <c r="B5" s="2" t="s">
        <v>1450</v>
      </c>
      <c r="C5" s="2" t="s">
        <v>511</v>
      </c>
      <c r="D5" s="40">
        <v>8125473427</v>
      </c>
      <c r="E5" s="2" t="s">
        <v>1451</v>
      </c>
      <c r="F5" s="2" t="s">
        <v>1452</v>
      </c>
      <c r="G5" s="2">
        <v>103</v>
      </c>
      <c r="H5" s="7" t="s">
        <v>1453</v>
      </c>
      <c r="I5" s="7" t="s">
        <v>1454</v>
      </c>
      <c r="J5" s="2" t="e">
        <f>G5/#REF!</f>
        <v>#REF!</v>
      </c>
      <c r="K5" s="5">
        <f t="shared" si="0"/>
        <v>700</v>
      </c>
      <c r="L5" s="27">
        <f t="shared" si="1"/>
        <v>7</v>
      </c>
      <c r="M5" s="5">
        <f t="shared" si="2"/>
        <v>1100</v>
      </c>
      <c r="N5" s="27">
        <f t="shared" si="3"/>
        <v>11</v>
      </c>
      <c r="O5" s="5">
        <f t="shared" si="4"/>
        <v>3200</v>
      </c>
      <c r="P5" s="27">
        <f t="shared" si="5"/>
        <v>8</v>
      </c>
      <c r="Q5" s="5">
        <f t="shared" si="6"/>
        <v>3250</v>
      </c>
      <c r="R5" s="31">
        <f t="shared" si="7"/>
        <v>13</v>
      </c>
      <c r="S5" s="32">
        <f t="shared" si="8"/>
        <v>39</v>
      </c>
      <c r="T5" s="23">
        <f t="shared" si="9"/>
        <v>1.625</v>
      </c>
    </row>
    <row r="6" spans="1:20" s="1" customFormat="1" ht="28.8" x14ac:dyDescent="0.3">
      <c r="A6" s="44"/>
      <c r="B6" s="2" t="s">
        <v>1455</v>
      </c>
      <c r="C6" s="2" t="s">
        <v>107</v>
      </c>
      <c r="D6" s="2" t="s">
        <v>1456</v>
      </c>
      <c r="E6" s="2" t="s">
        <v>1457</v>
      </c>
      <c r="F6" s="2" t="s">
        <v>1458</v>
      </c>
      <c r="G6" s="2">
        <v>102</v>
      </c>
      <c r="H6" s="7" t="s">
        <v>1459</v>
      </c>
      <c r="I6" s="7" t="s">
        <v>828</v>
      </c>
      <c r="J6" s="2" t="e">
        <f>G6/#REF!</f>
        <v>#REF!</v>
      </c>
      <c r="K6" s="5">
        <f t="shared" si="0"/>
        <v>700</v>
      </c>
      <c r="L6" s="27">
        <f t="shared" si="1"/>
        <v>7</v>
      </c>
      <c r="M6" s="5">
        <f t="shared" si="2"/>
        <v>1100</v>
      </c>
      <c r="N6" s="27">
        <f t="shared" si="3"/>
        <v>11</v>
      </c>
      <c r="O6" s="5">
        <f t="shared" si="4"/>
        <v>3200</v>
      </c>
      <c r="P6" s="27">
        <f t="shared" si="5"/>
        <v>8</v>
      </c>
      <c r="Q6" s="5">
        <f t="shared" si="6"/>
        <v>3250</v>
      </c>
      <c r="R6" s="31">
        <f t="shared" si="7"/>
        <v>13</v>
      </c>
      <c r="S6" s="32">
        <f t="shared" si="8"/>
        <v>39</v>
      </c>
      <c r="T6" s="23">
        <f t="shared" si="9"/>
        <v>1.625</v>
      </c>
    </row>
    <row r="7" spans="1:20" s="1" customFormat="1" x14ac:dyDescent="0.3">
      <c r="A7" s="44"/>
      <c r="B7" s="2" t="s">
        <v>1460</v>
      </c>
      <c r="C7" s="2" t="s">
        <v>435</v>
      </c>
      <c r="D7" s="2" t="s">
        <v>1461</v>
      </c>
      <c r="E7" s="2" t="s">
        <v>1462</v>
      </c>
      <c r="F7" s="2" t="s">
        <v>1463</v>
      </c>
      <c r="G7" s="2">
        <v>102</v>
      </c>
      <c r="H7" s="7" t="s">
        <v>1464</v>
      </c>
      <c r="I7" s="7" t="s">
        <v>1465</v>
      </c>
      <c r="J7" s="2" t="e">
        <f>G7/#REF!</f>
        <v>#REF!</v>
      </c>
      <c r="K7" s="5">
        <f t="shared" si="0"/>
        <v>700</v>
      </c>
      <c r="L7" s="27">
        <f t="shared" si="1"/>
        <v>7</v>
      </c>
      <c r="M7" s="5">
        <f t="shared" si="2"/>
        <v>1100</v>
      </c>
      <c r="N7" s="27">
        <f t="shared" si="3"/>
        <v>11</v>
      </c>
      <c r="O7" s="5">
        <f t="shared" si="4"/>
        <v>3200</v>
      </c>
      <c r="P7" s="27">
        <f t="shared" si="5"/>
        <v>8</v>
      </c>
      <c r="Q7" s="5">
        <f t="shared" si="6"/>
        <v>3250</v>
      </c>
      <c r="R7" s="31">
        <f t="shared" si="7"/>
        <v>13</v>
      </c>
      <c r="S7" s="32">
        <f t="shared" si="8"/>
        <v>39</v>
      </c>
      <c r="T7" s="23">
        <f t="shared" si="9"/>
        <v>1.625</v>
      </c>
    </row>
    <row r="8" spans="1:20" s="1" customFormat="1" x14ac:dyDescent="0.3">
      <c r="A8" s="44"/>
      <c r="B8" s="2" t="s">
        <v>1466</v>
      </c>
      <c r="C8" s="2" t="s">
        <v>435</v>
      </c>
      <c r="D8" s="2" t="s">
        <v>1467</v>
      </c>
      <c r="E8" s="2" t="s">
        <v>1468</v>
      </c>
      <c r="F8" s="2" t="s">
        <v>1469</v>
      </c>
      <c r="G8" s="2">
        <v>102</v>
      </c>
      <c r="H8" s="7" t="s">
        <v>1470</v>
      </c>
      <c r="I8" s="7" t="s">
        <v>391</v>
      </c>
      <c r="J8" s="2" t="e">
        <f>G8/#REF!</f>
        <v>#REF!</v>
      </c>
      <c r="K8" s="5">
        <f t="shared" si="0"/>
        <v>700</v>
      </c>
      <c r="L8" s="27">
        <f t="shared" si="1"/>
        <v>7</v>
      </c>
      <c r="M8" s="5">
        <f t="shared" si="2"/>
        <v>1100</v>
      </c>
      <c r="N8" s="27">
        <f t="shared" si="3"/>
        <v>11</v>
      </c>
      <c r="O8" s="5">
        <f t="shared" si="4"/>
        <v>3200</v>
      </c>
      <c r="P8" s="27">
        <f t="shared" si="5"/>
        <v>8</v>
      </c>
      <c r="Q8" s="5">
        <f t="shared" si="6"/>
        <v>3250</v>
      </c>
      <c r="R8" s="31">
        <f t="shared" si="7"/>
        <v>13</v>
      </c>
      <c r="S8" s="32">
        <f t="shared" si="8"/>
        <v>39</v>
      </c>
      <c r="T8" s="23">
        <f t="shared" si="9"/>
        <v>1.625</v>
      </c>
    </row>
    <row r="9" spans="1:20" s="1" customFormat="1" x14ac:dyDescent="0.3">
      <c r="A9" s="44"/>
      <c r="B9" s="2" t="s">
        <v>1471</v>
      </c>
      <c r="C9" s="2" t="s">
        <v>435</v>
      </c>
      <c r="D9" s="2" t="s">
        <v>1472</v>
      </c>
      <c r="E9" s="2" t="s">
        <v>1473</v>
      </c>
      <c r="F9" s="2" t="s">
        <v>1474</v>
      </c>
      <c r="G9" s="2">
        <v>101</v>
      </c>
      <c r="H9" s="7" t="s">
        <v>1475</v>
      </c>
      <c r="I9" s="7" t="s">
        <v>1476</v>
      </c>
      <c r="J9" s="2" t="e">
        <f>G9/#REF!</f>
        <v>#REF!</v>
      </c>
      <c r="K9" s="5">
        <f t="shared" si="0"/>
        <v>700</v>
      </c>
      <c r="L9" s="27">
        <f t="shared" si="1"/>
        <v>7</v>
      </c>
      <c r="M9" s="5">
        <f t="shared" si="2"/>
        <v>1100</v>
      </c>
      <c r="N9" s="27">
        <f t="shared" si="3"/>
        <v>11</v>
      </c>
      <c r="O9" s="5">
        <f t="shared" si="4"/>
        <v>3200</v>
      </c>
      <c r="P9" s="27">
        <f t="shared" si="5"/>
        <v>8</v>
      </c>
      <c r="Q9" s="5">
        <f t="shared" si="6"/>
        <v>3250</v>
      </c>
      <c r="R9" s="31">
        <f t="shared" si="7"/>
        <v>13</v>
      </c>
      <c r="S9" s="32">
        <f t="shared" si="8"/>
        <v>39</v>
      </c>
      <c r="T9" s="23">
        <f t="shared" si="9"/>
        <v>1.625</v>
      </c>
    </row>
    <row r="10" spans="1:20" s="1" customFormat="1" x14ac:dyDescent="0.3">
      <c r="A10" s="44"/>
      <c r="B10" s="2" t="s">
        <v>1477</v>
      </c>
      <c r="C10" s="2" t="s">
        <v>435</v>
      </c>
      <c r="D10" s="2" t="s">
        <v>1478</v>
      </c>
      <c r="E10" s="2" t="s">
        <v>1479</v>
      </c>
      <c r="F10" s="2" t="s">
        <v>1480</v>
      </c>
      <c r="G10" s="2">
        <v>101</v>
      </c>
      <c r="H10" s="7" t="s">
        <v>1481</v>
      </c>
      <c r="I10" s="7" t="s">
        <v>1482</v>
      </c>
      <c r="J10" s="2" t="e">
        <f>G10/#REF!</f>
        <v>#REF!</v>
      </c>
      <c r="K10" s="5">
        <f t="shared" si="0"/>
        <v>700</v>
      </c>
      <c r="L10" s="27">
        <f t="shared" si="1"/>
        <v>7</v>
      </c>
      <c r="M10" s="5">
        <f t="shared" si="2"/>
        <v>1100</v>
      </c>
      <c r="N10" s="27">
        <f t="shared" si="3"/>
        <v>11</v>
      </c>
      <c r="O10" s="5">
        <f t="shared" si="4"/>
        <v>3200</v>
      </c>
      <c r="P10" s="27">
        <f t="shared" si="5"/>
        <v>8</v>
      </c>
      <c r="Q10" s="5">
        <f t="shared" si="6"/>
        <v>3250</v>
      </c>
      <c r="R10" s="31">
        <f t="shared" si="7"/>
        <v>13</v>
      </c>
      <c r="S10" s="32">
        <f t="shared" si="8"/>
        <v>39</v>
      </c>
      <c r="T10" s="23">
        <f t="shared" si="9"/>
        <v>1.625</v>
      </c>
    </row>
    <row r="11" spans="1:20" x14ac:dyDescent="0.3">
      <c r="B11" s="2" t="s">
        <v>1483</v>
      </c>
      <c r="C11" s="2" t="s">
        <v>107</v>
      </c>
      <c r="D11" s="2" t="s">
        <v>1484</v>
      </c>
      <c r="E11" s="2" t="s">
        <v>1485</v>
      </c>
      <c r="F11" s="2" t="s">
        <v>1486</v>
      </c>
      <c r="G11" s="2">
        <v>100</v>
      </c>
      <c r="H11" s="7" t="s">
        <v>1487</v>
      </c>
      <c r="I11" s="7" t="s">
        <v>409</v>
      </c>
      <c r="J11" s="2" t="e">
        <f>G11/#REF!</f>
        <v>#REF!</v>
      </c>
      <c r="K11" s="5">
        <f t="shared" si="0"/>
        <v>700</v>
      </c>
      <c r="L11" s="27">
        <f t="shared" si="1"/>
        <v>7</v>
      </c>
      <c r="M11" s="5">
        <f t="shared" si="2"/>
        <v>1100</v>
      </c>
      <c r="N11" s="27">
        <f t="shared" si="3"/>
        <v>11</v>
      </c>
      <c r="O11" s="5">
        <f t="shared" si="4"/>
        <v>3200</v>
      </c>
      <c r="P11" s="27">
        <f t="shared" si="5"/>
        <v>8</v>
      </c>
      <c r="Q11" s="5">
        <f t="shared" si="6"/>
        <v>3250</v>
      </c>
      <c r="R11" s="31">
        <f t="shared" si="7"/>
        <v>13</v>
      </c>
      <c r="S11" s="32">
        <f t="shared" si="8"/>
        <v>39</v>
      </c>
      <c r="T11" s="23">
        <f t="shared" si="9"/>
        <v>1.625</v>
      </c>
    </row>
    <row r="12" spans="1:20" ht="28.8" x14ac:dyDescent="0.3">
      <c r="B12" s="2" t="s">
        <v>1488</v>
      </c>
      <c r="C12" s="2" t="s">
        <v>107</v>
      </c>
      <c r="D12" s="2" t="s">
        <v>1489</v>
      </c>
      <c r="E12" s="2" t="s">
        <v>1490</v>
      </c>
      <c r="F12" s="2" t="s">
        <v>1491</v>
      </c>
      <c r="G12" s="2">
        <v>100</v>
      </c>
      <c r="H12" s="7" t="s">
        <v>1492</v>
      </c>
      <c r="I12" s="7" t="s">
        <v>1493</v>
      </c>
      <c r="J12" s="2" t="e">
        <f>G12/#REF!</f>
        <v>#REF!</v>
      </c>
      <c r="K12" s="5">
        <f t="shared" si="0"/>
        <v>700</v>
      </c>
      <c r="L12" s="27">
        <f t="shared" si="1"/>
        <v>7</v>
      </c>
      <c r="M12" s="5">
        <f t="shared" si="2"/>
        <v>1100</v>
      </c>
      <c r="N12" s="27">
        <f t="shared" si="3"/>
        <v>11</v>
      </c>
      <c r="O12" s="5">
        <f t="shared" si="4"/>
        <v>3200</v>
      </c>
      <c r="P12" s="27">
        <f t="shared" si="5"/>
        <v>8</v>
      </c>
      <c r="Q12" s="5">
        <f t="shared" si="6"/>
        <v>3250</v>
      </c>
      <c r="R12" s="31">
        <f t="shared" si="7"/>
        <v>13</v>
      </c>
      <c r="S12" s="32">
        <f t="shared" si="8"/>
        <v>39</v>
      </c>
      <c r="T12" s="23">
        <f t="shared" si="9"/>
        <v>1.625</v>
      </c>
    </row>
    <row r="13" spans="1:20" ht="28.8" x14ac:dyDescent="0.3">
      <c r="B13" s="2" t="s">
        <v>1494</v>
      </c>
      <c r="C13" s="2" t="s">
        <v>107</v>
      </c>
      <c r="D13" s="2" t="s">
        <v>1495</v>
      </c>
      <c r="E13" s="2" t="s">
        <v>1496</v>
      </c>
      <c r="F13" s="2" t="s">
        <v>1497</v>
      </c>
      <c r="G13" s="2">
        <v>100</v>
      </c>
      <c r="H13" s="7" t="s">
        <v>1498</v>
      </c>
      <c r="I13" s="7" t="s">
        <v>677</v>
      </c>
      <c r="J13" s="2" t="e">
        <f>G13/#REF!</f>
        <v>#REF!</v>
      </c>
      <c r="K13" s="5">
        <f t="shared" si="0"/>
        <v>700</v>
      </c>
      <c r="L13" s="27">
        <f t="shared" si="1"/>
        <v>7</v>
      </c>
      <c r="M13" s="5">
        <f t="shared" si="2"/>
        <v>1100</v>
      </c>
      <c r="N13" s="27">
        <f t="shared" si="3"/>
        <v>11</v>
      </c>
      <c r="O13" s="5">
        <f t="shared" si="4"/>
        <v>3200</v>
      </c>
      <c r="P13" s="27">
        <f t="shared" si="5"/>
        <v>8</v>
      </c>
      <c r="Q13" s="5">
        <f t="shared" si="6"/>
        <v>3250</v>
      </c>
      <c r="R13" s="31">
        <f t="shared" si="7"/>
        <v>13</v>
      </c>
      <c r="S13" s="32">
        <f t="shared" si="8"/>
        <v>39</v>
      </c>
      <c r="T13" s="23">
        <f t="shared" si="9"/>
        <v>1.625</v>
      </c>
    </row>
    <row r="14" spans="1:20" x14ac:dyDescent="0.3">
      <c r="B14" s="2" t="s">
        <v>1499</v>
      </c>
      <c r="C14" s="2" t="s">
        <v>107</v>
      </c>
      <c r="D14" s="40">
        <v>8125222416</v>
      </c>
      <c r="E14" s="2" t="s">
        <v>1500</v>
      </c>
      <c r="F14" s="2" t="s">
        <v>1501</v>
      </c>
      <c r="G14" s="2">
        <v>100</v>
      </c>
      <c r="H14" s="7" t="s">
        <v>1502</v>
      </c>
      <c r="I14" s="7" t="s">
        <v>1503</v>
      </c>
      <c r="J14" s="2" t="e">
        <f>G14/#REF!</f>
        <v>#REF!</v>
      </c>
      <c r="K14" s="5">
        <f t="shared" si="0"/>
        <v>700</v>
      </c>
      <c r="L14" s="27">
        <f t="shared" si="1"/>
        <v>7</v>
      </c>
      <c r="M14" s="5">
        <f t="shared" si="2"/>
        <v>1100</v>
      </c>
      <c r="N14" s="27">
        <f t="shared" si="3"/>
        <v>11</v>
      </c>
      <c r="O14" s="5">
        <f t="shared" si="4"/>
        <v>3200</v>
      </c>
      <c r="P14" s="27">
        <f t="shared" si="5"/>
        <v>8</v>
      </c>
      <c r="Q14" s="5">
        <f t="shared" si="6"/>
        <v>3250</v>
      </c>
      <c r="R14" s="31">
        <f t="shared" si="7"/>
        <v>13</v>
      </c>
      <c r="S14" s="32">
        <f t="shared" si="8"/>
        <v>39</v>
      </c>
      <c r="T14" s="23">
        <f t="shared" si="9"/>
        <v>1.625</v>
      </c>
    </row>
    <row r="15" spans="1:20" ht="28.8" x14ac:dyDescent="0.3">
      <c r="B15" s="2" t="s">
        <v>1504</v>
      </c>
      <c r="C15" s="2" t="s">
        <v>107</v>
      </c>
      <c r="D15" s="2" t="s">
        <v>1505</v>
      </c>
      <c r="E15" s="2" t="s">
        <v>1506</v>
      </c>
      <c r="F15" s="2" t="s">
        <v>1507</v>
      </c>
      <c r="G15" s="2">
        <v>100</v>
      </c>
      <c r="H15" s="7" t="s">
        <v>1508</v>
      </c>
      <c r="I15" s="7" t="s">
        <v>1509</v>
      </c>
      <c r="J15" s="2" t="e">
        <f>G15/#REF!</f>
        <v>#REF!</v>
      </c>
      <c r="K15" s="5">
        <f t="shared" si="0"/>
        <v>700</v>
      </c>
      <c r="L15" s="27">
        <f t="shared" si="1"/>
        <v>7</v>
      </c>
      <c r="M15" s="5">
        <f t="shared" si="2"/>
        <v>1100</v>
      </c>
      <c r="N15" s="27">
        <f t="shared" si="3"/>
        <v>11</v>
      </c>
      <c r="O15" s="5">
        <f t="shared" si="4"/>
        <v>3200</v>
      </c>
      <c r="P15" s="27">
        <f t="shared" si="5"/>
        <v>8</v>
      </c>
      <c r="Q15" s="5">
        <f t="shared" si="6"/>
        <v>3250</v>
      </c>
      <c r="R15" s="31">
        <f t="shared" si="7"/>
        <v>13</v>
      </c>
      <c r="S15" s="32">
        <f t="shared" si="8"/>
        <v>39</v>
      </c>
      <c r="T15" s="23">
        <f t="shared" si="9"/>
        <v>1.625</v>
      </c>
    </row>
    <row r="16" spans="1:20" x14ac:dyDescent="0.3">
      <c r="B16" s="2" t="s">
        <v>1510</v>
      </c>
      <c r="C16" s="45" t="s">
        <v>222</v>
      </c>
      <c r="D16" s="2" t="s">
        <v>1511</v>
      </c>
      <c r="E16" s="2" t="s">
        <v>1512</v>
      </c>
      <c r="F16" s="2" t="s">
        <v>1513</v>
      </c>
      <c r="G16" s="2">
        <v>100</v>
      </c>
      <c r="H16" s="7" t="s">
        <v>1514</v>
      </c>
      <c r="I16" s="7" t="s">
        <v>1515</v>
      </c>
      <c r="J16" s="2" t="e">
        <f>G16/#REF!</f>
        <v>#REF!</v>
      </c>
      <c r="K16" s="5">
        <f t="shared" si="0"/>
        <v>700</v>
      </c>
      <c r="L16" s="27">
        <f t="shared" si="1"/>
        <v>7</v>
      </c>
      <c r="M16" s="5">
        <f t="shared" si="2"/>
        <v>1100</v>
      </c>
      <c r="N16" s="27">
        <f t="shared" si="3"/>
        <v>11</v>
      </c>
      <c r="O16" s="5">
        <f t="shared" si="4"/>
        <v>3200</v>
      </c>
      <c r="P16" s="27">
        <f t="shared" si="5"/>
        <v>8</v>
      </c>
      <c r="Q16" s="5">
        <f t="shared" si="6"/>
        <v>3250</v>
      </c>
      <c r="R16" s="31">
        <f t="shared" si="7"/>
        <v>13</v>
      </c>
      <c r="S16" s="32">
        <f t="shared" si="8"/>
        <v>39</v>
      </c>
      <c r="T16" s="23">
        <f t="shared" si="9"/>
        <v>1.625</v>
      </c>
    </row>
    <row r="17" spans="2:20" x14ac:dyDescent="0.3">
      <c r="B17" s="2" t="s">
        <v>1516</v>
      </c>
      <c r="C17" s="2" t="s">
        <v>145</v>
      </c>
      <c r="D17" s="2" t="s">
        <v>1517</v>
      </c>
      <c r="E17" s="2" t="s">
        <v>1518</v>
      </c>
      <c r="F17" s="2" t="s">
        <v>1519</v>
      </c>
      <c r="G17" s="2">
        <v>100</v>
      </c>
      <c r="H17" s="7" t="s">
        <v>1520</v>
      </c>
      <c r="I17" s="7" t="s">
        <v>945</v>
      </c>
      <c r="J17" s="2" t="e">
        <f>G17/#REF!</f>
        <v>#REF!</v>
      </c>
      <c r="K17" s="5">
        <f t="shared" si="0"/>
        <v>700</v>
      </c>
      <c r="L17" s="27">
        <f t="shared" si="1"/>
        <v>7</v>
      </c>
      <c r="M17" s="5">
        <f t="shared" si="2"/>
        <v>1100</v>
      </c>
      <c r="N17" s="27">
        <f t="shared" si="3"/>
        <v>11</v>
      </c>
      <c r="O17" s="5">
        <f t="shared" si="4"/>
        <v>3200</v>
      </c>
      <c r="P17" s="27">
        <f t="shared" si="5"/>
        <v>8</v>
      </c>
      <c r="Q17" s="5">
        <f t="shared" si="6"/>
        <v>3250</v>
      </c>
      <c r="R17" s="31">
        <f t="shared" si="7"/>
        <v>13</v>
      </c>
      <c r="S17" s="32">
        <f t="shared" si="8"/>
        <v>39</v>
      </c>
      <c r="T17" s="23">
        <f t="shared" si="9"/>
        <v>1.625</v>
      </c>
    </row>
    <row r="18" spans="2:20" x14ac:dyDescent="0.3">
      <c r="B18" s="2" t="s">
        <v>1521</v>
      </c>
      <c r="C18" s="2" t="s">
        <v>511</v>
      </c>
      <c r="D18" s="2" t="s">
        <v>1522</v>
      </c>
      <c r="E18" s="2" t="s">
        <v>1523</v>
      </c>
      <c r="F18" s="2" t="s">
        <v>1524</v>
      </c>
      <c r="G18" s="2">
        <v>100</v>
      </c>
      <c r="H18" s="7" t="s">
        <v>1525</v>
      </c>
      <c r="I18" s="7" t="s">
        <v>169</v>
      </c>
      <c r="J18" s="2" t="e">
        <f>G18/#REF!</f>
        <v>#REF!</v>
      </c>
      <c r="K18" s="5">
        <f t="shared" si="0"/>
        <v>700</v>
      </c>
      <c r="L18" s="27">
        <f t="shared" si="1"/>
        <v>7</v>
      </c>
      <c r="M18" s="5">
        <f t="shared" si="2"/>
        <v>1100</v>
      </c>
      <c r="N18" s="27">
        <f t="shared" si="3"/>
        <v>11</v>
      </c>
      <c r="O18" s="5">
        <f t="shared" si="4"/>
        <v>3200</v>
      </c>
      <c r="P18" s="27">
        <f t="shared" si="5"/>
        <v>8</v>
      </c>
      <c r="Q18" s="5">
        <f t="shared" si="6"/>
        <v>3250</v>
      </c>
      <c r="R18" s="31">
        <f t="shared" si="7"/>
        <v>13</v>
      </c>
      <c r="S18" s="32">
        <f t="shared" si="8"/>
        <v>39</v>
      </c>
      <c r="T18" s="23">
        <f t="shared" si="9"/>
        <v>1.625</v>
      </c>
    </row>
    <row r="19" spans="2:20" x14ac:dyDescent="0.3">
      <c r="B19" s="2" t="s">
        <v>1526</v>
      </c>
      <c r="C19" s="2" t="s">
        <v>511</v>
      </c>
      <c r="D19" s="2" t="s">
        <v>1527</v>
      </c>
      <c r="E19" s="2" t="s">
        <v>1528</v>
      </c>
      <c r="F19" s="2" t="s">
        <v>1529</v>
      </c>
      <c r="G19" s="2">
        <v>100</v>
      </c>
      <c r="H19" s="7" t="s">
        <v>1530</v>
      </c>
      <c r="I19" s="7" t="s">
        <v>143</v>
      </c>
      <c r="J19" s="2" t="e">
        <f>G19/#REF!</f>
        <v>#REF!</v>
      </c>
      <c r="K19" s="5">
        <f t="shared" si="0"/>
        <v>700</v>
      </c>
      <c r="L19" s="27">
        <f t="shared" si="1"/>
        <v>7</v>
      </c>
      <c r="M19" s="5">
        <f t="shared" si="2"/>
        <v>1100</v>
      </c>
      <c r="N19" s="27">
        <f t="shared" si="3"/>
        <v>11</v>
      </c>
      <c r="O19" s="5">
        <f t="shared" si="4"/>
        <v>3200</v>
      </c>
      <c r="P19" s="27">
        <f t="shared" si="5"/>
        <v>8</v>
      </c>
      <c r="Q19" s="5">
        <f t="shared" si="6"/>
        <v>3250</v>
      </c>
      <c r="R19" s="31">
        <f t="shared" si="7"/>
        <v>13</v>
      </c>
      <c r="S19" s="32">
        <f t="shared" si="8"/>
        <v>39</v>
      </c>
      <c r="T19" s="23">
        <f t="shared" si="9"/>
        <v>1.625</v>
      </c>
    </row>
    <row r="20" spans="2:20" x14ac:dyDescent="0.3">
      <c r="B20" s="2" t="s">
        <v>1531</v>
      </c>
      <c r="C20" s="2" t="s">
        <v>635</v>
      </c>
      <c r="D20" s="2" t="s">
        <v>1532</v>
      </c>
      <c r="E20" s="2" t="s">
        <v>1533</v>
      </c>
      <c r="F20" s="2" t="s">
        <v>1534</v>
      </c>
      <c r="G20" s="2">
        <v>100</v>
      </c>
      <c r="H20" s="7" t="s">
        <v>1535</v>
      </c>
      <c r="I20" s="7" t="s">
        <v>1536</v>
      </c>
      <c r="J20" s="2" t="e">
        <f>G20/#REF!</f>
        <v>#REF!</v>
      </c>
      <c r="K20" s="5">
        <f t="shared" si="0"/>
        <v>700</v>
      </c>
      <c r="L20" s="27">
        <f t="shared" si="1"/>
        <v>7</v>
      </c>
      <c r="M20" s="5">
        <f t="shared" si="2"/>
        <v>1100</v>
      </c>
      <c r="N20" s="27">
        <f t="shared" si="3"/>
        <v>11</v>
      </c>
      <c r="O20" s="5">
        <f t="shared" si="4"/>
        <v>3200</v>
      </c>
      <c r="P20" s="27">
        <f t="shared" si="5"/>
        <v>8</v>
      </c>
      <c r="Q20" s="5">
        <f t="shared" si="6"/>
        <v>3250</v>
      </c>
      <c r="R20" s="31">
        <f t="shared" si="7"/>
        <v>13</v>
      </c>
      <c r="S20" s="32">
        <f t="shared" si="8"/>
        <v>39</v>
      </c>
      <c r="T20" s="23">
        <f t="shared" si="9"/>
        <v>1.625</v>
      </c>
    </row>
    <row r="21" spans="2:20" x14ac:dyDescent="0.3">
      <c r="B21" s="2" t="s">
        <v>1537</v>
      </c>
      <c r="C21" s="2" t="s">
        <v>635</v>
      </c>
      <c r="D21" s="2" t="s">
        <v>1538</v>
      </c>
      <c r="E21" s="2" t="s">
        <v>1539</v>
      </c>
      <c r="F21" s="2" t="s">
        <v>1540</v>
      </c>
      <c r="G21" s="2">
        <v>100</v>
      </c>
      <c r="H21" s="7" t="s">
        <v>1541</v>
      </c>
      <c r="I21" s="7" t="s">
        <v>291</v>
      </c>
      <c r="J21" s="2" t="e">
        <f>G21/#REF!</f>
        <v>#REF!</v>
      </c>
      <c r="K21" s="5">
        <f t="shared" si="0"/>
        <v>700</v>
      </c>
      <c r="L21" s="27">
        <f t="shared" si="1"/>
        <v>7</v>
      </c>
      <c r="M21" s="5">
        <f t="shared" si="2"/>
        <v>1100</v>
      </c>
      <c r="N21" s="27">
        <f t="shared" si="3"/>
        <v>11</v>
      </c>
      <c r="O21" s="5">
        <f t="shared" si="4"/>
        <v>3200</v>
      </c>
      <c r="P21" s="27">
        <f t="shared" si="5"/>
        <v>8</v>
      </c>
      <c r="Q21" s="5">
        <f t="shared" si="6"/>
        <v>3250</v>
      </c>
      <c r="R21" s="31">
        <f t="shared" si="7"/>
        <v>13</v>
      </c>
      <c r="S21" s="32">
        <f t="shared" si="8"/>
        <v>39</v>
      </c>
      <c r="T21" s="23">
        <f t="shared" si="9"/>
        <v>1.625</v>
      </c>
    </row>
    <row r="22" spans="2:20" x14ac:dyDescent="0.3">
      <c r="B22" s="2" t="s">
        <v>1542</v>
      </c>
      <c r="C22" s="2" t="s">
        <v>67</v>
      </c>
      <c r="D22" s="2" t="s">
        <v>1543</v>
      </c>
      <c r="E22" s="2" t="s">
        <v>1544</v>
      </c>
      <c r="F22" s="2" t="s">
        <v>1545</v>
      </c>
      <c r="G22" s="2">
        <v>100</v>
      </c>
      <c r="H22" s="7" t="s">
        <v>1546</v>
      </c>
      <c r="I22" s="7" t="s">
        <v>1547</v>
      </c>
      <c r="J22" s="2" t="e">
        <f>G22/#REF!</f>
        <v>#REF!</v>
      </c>
      <c r="K22" s="5">
        <f t="shared" si="0"/>
        <v>700</v>
      </c>
      <c r="L22" s="27">
        <f t="shared" si="1"/>
        <v>7</v>
      </c>
      <c r="M22" s="5">
        <f t="shared" si="2"/>
        <v>1100</v>
      </c>
      <c r="N22" s="27">
        <f t="shared" si="3"/>
        <v>11</v>
      </c>
      <c r="O22" s="5">
        <f t="shared" si="4"/>
        <v>3200</v>
      </c>
      <c r="P22" s="27">
        <f t="shared" si="5"/>
        <v>8</v>
      </c>
      <c r="Q22" s="5">
        <f t="shared" si="6"/>
        <v>3250</v>
      </c>
      <c r="R22" s="31">
        <f t="shared" si="7"/>
        <v>13</v>
      </c>
      <c r="S22" s="32">
        <f t="shared" si="8"/>
        <v>39</v>
      </c>
      <c r="T22" s="23">
        <f t="shared" si="9"/>
        <v>1.625</v>
      </c>
    </row>
    <row r="23" spans="2:20" x14ac:dyDescent="0.3">
      <c r="B23" s="2" t="s">
        <v>1548</v>
      </c>
      <c r="C23" s="2" t="s">
        <v>67</v>
      </c>
      <c r="D23" s="2" t="s">
        <v>1549</v>
      </c>
      <c r="E23" s="2" t="s">
        <v>1550</v>
      </c>
      <c r="F23" s="2" t="s">
        <v>1551</v>
      </c>
      <c r="G23" s="2">
        <v>100</v>
      </c>
      <c r="H23" s="7" t="s">
        <v>1552</v>
      </c>
      <c r="I23" s="7" t="s">
        <v>1553</v>
      </c>
      <c r="J23" s="2" t="e">
        <f>G23/#REF!</f>
        <v>#REF!</v>
      </c>
      <c r="K23" s="5">
        <f t="shared" si="0"/>
        <v>700</v>
      </c>
      <c r="L23" s="27">
        <f t="shared" si="1"/>
        <v>7</v>
      </c>
      <c r="M23" s="5">
        <f t="shared" si="2"/>
        <v>1100</v>
      </c>
      <c r="N23" s="27">
        <f t="shared" si="3"/>
        <v>11</v>
      </c>
      <c r="O23" s="5">
        <f t="shared" si="4"/>
        <v>3200</v>
      </c>
      <c r="P23" s="27">
        <f t="shared" si="5"/>
        <v>8</v>
      </c>
      <c r="Q23" s="5">
        <f t="shared" si="6"/>
        <v>3250</v>
      </c>
      <c r="R23" s="31">
        <f t="shared" si="7"/>
        <v>13</v>
      </c>
      <c r="S23" s="32">
        <f t="shared" si="8"/>
        <v>39</v>
      </c>
      <c r="T23" s="23">
        <f t="shared" si="9"/>
        <v>1.625</v>
      </c>
    </row>
    <row r="24" spans="2:20" ht="28.8" x14ac:dyDescent="0.3">
      <c r="B24" s="2" t="s">
        <v>1554</v>
      </c>
      <c r="C24" s="2" t="s">
        <v>209</v>
      </c>
      <c r="D24" s="2" t="s">
        <v>1555</v>
      </c>
      <c r="E24" s="2" t="s">
        <v>1556</v>
      </c>
      <c r="F24" s="2" t="s">
        <v>1557</v>
      </c>
      <c r="G24" s="2">
        <v>100</v>
      </c>
      <c r="H24" s="7" t="s">
        <v>1558</v>
      </c>
      <c r="I24" s="7" t="s">
        <v>1559</v>
      </c>
      <c r="J24" s="2" t="e">
        <f>G24/#REF!</f>
        <v>#REF!</v>
      </c>
      <c r="K24" s="5">
        <f t="shared" si="0"/>
        <v>700</v>
      </c>
      <c r="L24" s="27">
        <f t="shared" si="1"/>
        <v>7</v>
      </c>
      <c r="M24" s="5">
        <f t="shared" si="2"/>
        <v>1100</v>
      </c>
      <c r="N24" s="27">
        <f t="shared" si="3"/>
        <v>11</v>
      </c>
      <c r="O24" s="5">
        <f t="shared" si="4"/>
        <v>3200</v>
      </c>
      <c r="P24" s="27">
        <f t="shared" si="5"/>
        <v>8</v>
      </c>
      <c r="Q24" s="5">
        <f t="shared" si="6"/>
        <v>3250</v>
      </c>
      <c r="R24" s="31">
        <f t="shared" si="7"/>
        <v>13</v>
      </c>
      <c r="S24" s="32">
        <f t="shared" si="8"/>
        <v>39</v>
      </c>
      <c r="T24" s="23">
        <f t="shared" si="9"/>
        <v>1.625</v>
      </c>
    </row>
    <row r="25" spans="2:20" ht="28.8" x14ac:dyDescent="0.3">
      <c r="B25" s="2" t="s">
        <v>1560</v>
      </c>
      <c r="C25" s="2" t="s">
        <v>249</v>
      </c>
      <c r="D25" s="2" t="s">
        <v>1561</v>
      </c>
      <c r="E25" s="2" t="s">
        <v>1562</v>
      </c>
      <c r="F25" s="2" t="s">
        <v>1563</v>
      </c>
      <c r="G25" s="2">
        <v>100</v>
      </c>
      <c r="H25" s="7" t="s">
        <v>1564</v>
      </c>
      <c r="I25" s="7" t="s">
        <v>556</v>
      </c>
      <c r="J25" s="2" t="e">
        <f>G25/#REF!</f>
        <v>#REF!</v>
      </c>
      <c r="K25" s="5">
        <f t="shared" si="0"/>
        <v>700</v>
      </c>
      <c r="L25" s="27">
        <f t="shared" si="1"/>
        <v>7</v>
      </c>
      <c r="M25" s="5">
        <f t="shared" si="2"/>
        <v>1100</v>
      </c>
      <c r="N25" s="27">
        <f t="shared" si="3"/>
        <v>11</v>
      </c>
      <c r="O25" s="5">
        <f t="shared" si="4"/>
        <v>3200</v>
      </c>
      <c r="P25" s="27">
        <f t="shared" si="5"/>
        <v>8</v>
      </c>
      <c r="Q25" s="5">
        <f t="shared" si="6"/>
        <v>3250</v>
      </c>
      <c r="R25" s="31">
        <f t="shared" si="7"/>
        <v>13</v>
      </c>
      <c r="S25" s="32">
        <f t="shared" si="8"/>
        <v>39</v>
      </c>
      <c r="T25" s="23">
        <f t="shared" si="9"/>
        <v>1.625</v>
      </c>
    </row>
    <row r="26" spans="2:20" x14ac:dyDescent="0.3">
      <c r="B26" s="2" t="s">
        <v>1565</v>
      </c>
      <c r="C26" s="2" t="s">
        <v>435</v>
      </c>
      <c r="D26" s="2" t="s">
        <v>1566</v>
      </c>
      <c r="E26" s="2" t="s">
        <v>1567</v>
      </c>
      <c r="F26" s="2" t="s">
        <v>1568</v>
      </c>
      <c r="G26" s="2">
        <v>100</v>
      </c>
      <c r="H26" s="7" t="s">
        <v>1569</v>
      </c>
      <c r="I26" s="7" t="s">
        <v>1178</v>
      </c>
      <c r="J26" s="2" t="e">
        <f>G26/#REF!</f>
        <v>#REF!</v>
      </c>
      <c r="K26" s="5">
        <f t="shared" si="0"/>
        <v>700</v>
      </c>
      <c r="L26" s="27">
        <f t="shared" si="1"/>
        <v>7</v>
      </c>
      <c r="M26" s="5">
        <f t="shared" si="2"/>
        <v>1100</v>
      </c>
      <c r="N26" s="27">
        <f t="shared" si="3"/>
        <v>11</v>
      </c>
      <c r="O26" s="5">
        <f t="shared" si="4"/>
        <v>3200</v>
      </c>
      <c r="P26" s="27">
        <f t="shared" si="5"/>
        <v>8</v>
      </c>
      <c r="Q26" s="5">
        <f t="shared" si="6"/>
        <v>3250</v>
      </c>
      <c r="R26" s="31">
        <f t="shared" si="7"/>
        <v>13</v>
      </c>
      <c r="S26" s="32">
        <f t="shared" si="8"/>
        <v>39</v>
      </c>
      <c r="T26" s="23">
        <f t="shared" si="9"/>
        <v>1.625</v>
      </c>
    </row>
    <row r="27" spans="2:20" ht="28.8" x14ac:dyDescent="0.3">
      <c r="B27" s="2" t="s">
        <v>1570</v>
      </c>
      <c r="C27" s="2" t="s">
        <v>890</v>
      </c>
      <c r="D27" s="40">
        <v>8124325226</v>
      </c>
      <c r="E27" s="2" t="s">
        <v>1571</v>
      </c>
      <c r="F27" s="2" t="s">
        <v>1572</v>
      </c>
      <c r="G27" s="2">
        <v>100</v>
      </c>
      <c r="H27" s="7" t="s">
        <v>1573</v>
      </c>
      <c r="I27" s="7" t="s">
        <v>1574</v>
      </c>
      <c r="J27" s="2" t="e">
        <f>G27/#REF!</f>
        <v>#REF!</v>
      </c>
      <c r="K27" s="5">
        <f t="shared" si="0"/>
        <v>700</v>
      </c>
      <c r="L27" s="27">
        <f t="shared" si="1"/>
        <v>7</v>
      </c>
      <c r="M27" s="5">
        <f t="shared" si="2"/>
        <v>1100</v>
      </c>
      <c r="N27" s="27">
        <f t="shared" si="3"/>
        <v>11</v>
      </c>
      <c r="O27" s="5">
        <f t="shared" si="4"/>
        <v>3200</v>
      </c>
      <c r="P27" s="27">
        <f t="shared" si="5"/>
        <v>8</v>
      </c>
      <c r="Q27" s="5">
        <f t="shared" si="6"/>
        <v>3250</v>
      </c>
      <c r="R27" s="31">
        <f t="shared" si="7"/>
        <v>13</v>
      </c>
      <c r="S27" s="32">
        <f t="shared" si="8"/>
        <v>39</v>
      </c>
      <c r="T27" s="23">
        <f t="shared" si="9"/>
        <v>1.625</v>
      </c>
    </row>
    <row r="28" spans="2:20" x14ac:dyDescent="0.3">
      <c r="B28" s="2" t="s">
        <v>1575</v>
      </c>
      <c r="C28" s="2" t="s">
        <v>890</v>
      </c>
      <c r="D28" s="2" t="s">
        <v>1576</v>
      </c>
      <c r="E28" s="2" t="s">
        <v>1577</v>
      </c>
      <c r="F28" s="2" t="s">
        <v>1578</v>
      </c>
      <c r="G28" s="2">
        <v>100</v>
      </c>
      <c r="H28" s="7" t="s">
        <v>1579</v>
      </c>
      <c r="I28" s="7" t="s">
        <v>1580</v>
      </c>
      <c r="J28" s="2" t="e">
        <f>G28/#REF!</f>
        <v>#REF!</v>
      </c>
      <c r="K28" s="5">
        <f t="shared" si="0"/>
        <v>700</v>
      </c>
      <c r="L28" s="27">
        <f t="shared" si="1"/>
        <v>7</v>
      </c>
      <c r="M28" s="5">
        <f t="shared" si="2"/>
        <v>1100</v>
      </c>
      <c r="N28" s="27">
        <f t="shared" si="3"/>
        <v>11</v>
      </c>
      <c r="O28" s="5">
        <f t="shared" si="4"/>
        <v>3200</v>
      </c>
      <c r="P28" s="27">
        <f t="shared" si="5"/>
        <v>8</v>
      </c>
      <c r="Q28" s="5">
        <f t="shared" si="6"/>
        <v>3250</v>
      </c>
      <c r="R28" s="31">
        <f t="shared" si="7"/>
        <v>13</v>
      </c>
      <c r="S28" s="32">
        <f t="shared" si="8"/>
        <v>39</v>
      </c>
      <c r="T28" s="23">
        <f t="shared" si="9"/>
        <v>1.625</v>
      </c>
    </row>
    <row r="29" spans="2:20" ht="28.8" x14ac:dyDescent="0.3">
      <c r="B29" s="2" t="s">
        <v>1581</v>
      </c>
      <c r="C29" s="2"/>
      <c r="D29" s="2" t="s">
        <v>1582</v>
      </c>
      <c r="E29" s="2" t="s">
        <v>1583</v>
      </c>
      <c r="F29" s="2" t="s">
        <v>1584</v>
      </c>
      <c r="G29" s="2">
        <v>100</v>
      </c>
      <c r="H29" s="7" t="s">
        <v>1585</v>
      </c>
      <c r="I29" s="7" t="s">
        <v>1586</v>
      </c>
      <c r="J29" s="2" t="e">
        <f>G29/#REF!</f>
        <v>#REF!</v>
      </c>
      <c r="K29" s="5">
        <f t="shared" si="0"/>
        <v>700</v>
      </c>
      <c r="L29" s="27">
        <f t="shared" si="1"/>
        <v>7</v>
      </c>
      <c r="M29" s="5">
        <f t="shared" si="2"/>
        <v>1100</v>
      </c>
      <c r="N29" s="27">
        <f t="shared" si="3"/>
        <v>11</v>
      </c>
      <c r="O29" s="5">
        <f t="shared" si="4"/>
        <v>3200</v>
      </c>
      <c r="P29" s="27">
        <f t="shared" si="5"/>
        <v>8</v>
      </c>
      <c r="Q29" s="5">
        <f t="shared" si="6"/>
        <v>3250</v>
      </c>
      <c r="R29" s="31">
        <f t="shared" si="7"/>
        <v>13</v>
      </c>
      <c r="S29" s="32">
        <f t="shared" si="8"/>
        <v>39</v>
      </c>
      <c r="T29" s="23">
        <f t="shared" si="9"/>
        <v>1.625</v>
      </c>
    </row>
    <row r="30" spans="2:20" ht="28.8" x14ac:dyDescent="0.3">
      <c r="B30" s="2" t="s">
        <v>1587</v>
      </c>
      <c r="C30" s="2"/>
      <c r="D30" s="2" t="s">
        <v>1588</v>
      </c>
      <c r="E30" s="2" t="s">
        <v>1589</v>
      </c>
      <c r="F30" s="2" t="s">
        <v>1590</v>
      </c>
      <c r="G30" s="2">
        <v>100</v>
      </c>
      <c r="H30" s="7" t="s">
        <v>1591</v>
      </c>
      <c r="I30" s="7" t="s">
        <v>1509</v>
      </c>
      <c r="J30" s="2" t="e">
        <f>G30/#REF!</f>
        <v>#REF!</v>
      </c>
      <c r="K30" s="5">
        <f t="shared" si="0"/>
        <v>700</v>
      </c>
      <c r="L30" s="27">
        <f t="shared" si="1"/>
        <v>7</v>
      </c>
      <c r="M30" s="5">
        <f t="shared" si="2"/>
        <v>1100</v>
      </c>
      <c r="N30" s="27">
        <f t="shared" si="3"/>
        <v>11</v>
      </c>
      <c r="O30" s="5">
        <f t="shared" si="4"/>
        <v>3200</v>
      </c>
      <c r="P30" s="27">
        <f t="shared" si="5"/>
        <v>8</v>
      </c>
      <c r="Q30" s="5">
        <f t="shared" si="6"/>
        <v>3250</v>
      </c>
      <c r="R30" s="31">
        <f t="shared" si="7"/>
        <v>13</v>
      </c>
      <c r="S30" s="32">
        <f t="shared" si="8"/>
        <v>39</v>
      </c>
      <c r="T30" s="23">
        <f t="shared" si="9"/>
        <v>1.625</v>
      </c>
    </row>
    <row r="31" spans="2:20" x14ac:dyDescent="0.3">
      <c r="B31" s="2" t="s">
        <v>1592</v>
      </c>
      <c r="C31" s="2"/>
      <c r="D31" s="2" t="s">
        <v>1593</v>
      </c>
      <c r="E31" s="2" t="s">
        <v>1594</v>
      </c>
      <c r="F31" s="2" t="s">
        <v>1595</v>
      </c>
      <c r="G31" s="2">
        <v>100</v>
      </c>
      <c r="H31" s="7" t="s">
        <v>1596</v>
      </c>
      <c r="I31" s="7" t="s">
        <v>1597</v>
      </c>
      <c r="J31" s="2" t="e">
        <f>G31/#REF!</f>
        <v>#REF!</v>
      </c>
      <c r="K31" s="5">
        <f t="shared" si="0"/>
        <v>700</v>
      </c>
      <c r="L31" s="27">
        <f t="shared" si="1"/>
        <v>7</v>
      </c>
      <c r="M31" s="5">
        <f t="shared" si="2"/>
        <v>1100</v>
      </c>
      <c r="N31" s="27">
        <f t="shared" si="3"/>
        <v>11</v>
      </c>
      <c r="O31" s="5">
        <f t="shared" si="4"/>
        <v>3200</v>
      </c>
      <c r="P31" s="27">
        <f t="shared" si="5"/>
        <v>8</v>
      </c>
      <c r="Q31" s="5">
        <f t="shared" si="6"/>
        <v>3250</v>
      </c>
      <c r="R31" s="31">
        <f t="shared" si="7"/>
        <v>13</v>
      </c>
      <c r="S31" s="32">
        <f t="shared" si="8"/>
        <v>39</v>
      </c>
      <c r="T31" s="23">
        <f t="shared" si="9"/>
        <v>1.625</v>
      </c>
    </row>
    <row r="32" spans="2:20" x14ac:dyDescent="0.3">
      <c r="B32" s="2" t="s">
        <v>1598</v>
      </c>
      <c r="C32" s="2"/>
      <c r="D32" s="2" t="s">
        <v>1599</v>
      </c>
      <c r="E32" s="2" t="s">
        <v>1600</v>
      </c>
      <c r="F32" s="2" t="s">
        <v>1601</v>
      </c>
      <c r="G32" s="2">
        <v>100</v>
      </c>
      <c r="H32" s="7" t="s">
        <v>1602</v>
      </c>
      <c r="I32" s="7" t="s">
        <v>1482</v>
      </c>
      <c r="J32" s="2" t="e">
        <f>G32/#REF!</f>
        <v>#REF!</v>
      </c>
      <c r="K32" s="5">
        <f t="shared" si="0"/>
        <v>700</v>
      </c>
      <c r="L32" s="27">
        <f t="shared" si="1"/>
        <v>7</v>
      </c>
      <c r="M32" s="5">
        <f t="shared" si="2"/>
        <v>1100</v>
      </c>
      <c r="N32" s="27">
        <f t="shared" si="3"/>
        <v>11</v>
      </c>
      <c r="O32" s="5">
        <f t="shared" si="4"/>
        <v>3200</v>
      </c>
      <c r="P32" s="27">
        <f t="shared" si="5"/>
        <v>8</v>
      </c>
      <c r="Q32" s="5">
        <f t="shared" si="6"/>
        <v>3250</v>
      </c>
      <c r="R32" s="31">
        <f t="shared" si="7"/>
        <v>13</v>
      </c>
      <c r="S32" s="32">
        <f t="shared" si="8"/>
        <v>39</v>
      </c>
      <c r="T32" s="23">
        <f t="shared" si="9"/>
        <v>1.625</v>
      </c>
    </row>
    <row r="33" spans="2:20" x14ac:dyDescent="0.3">
      <c r="B33" s="2" t="s">
        <v>1603</v>
      </c>
      <c r="C33" s="2"/>
      <c r="D33" s="2" t="s">
        <v>1604</v>
      </c>
      <c r="E33" s="2" t="s">
        <v>1605</v>
      </c>
      <c r="F33" s="2" t="s">
        <v>1606</v>
      </c>
      <c r="G33" s="2">
        <v>100</v>
      </c>
      <c r="H33" s="7" t="s">
        <v>1607</v>
      </c>
      <c r="I33" s="7" t="s">
        <v>1231</v>
      </c>
      <c r="J33" s="2" t="e">
        <f>G33/#REF!</f>
        <v>#REF!</v>
      </c>
      <c r="K33" s="5">
        <f t="shared" si="0"/>
        <v>700</v>
      </c>
      <c r="L33" s="27">
        <f t="shared" si="1"/>
        <v>7</v>
      </c>
      <c r="M33" s="5">
        <f t="shared" si="2"/>
        <v>1100</v>
      </c>
      <c r="N33" s="27">
        <f t="shared" si="3"/>
        <v>11</v>
      </c>
      <c r="O33" s="5">
        <f t="shared" si="4"/>
        <v>3200</v>
      </c>
      <c r="P33" s="27">
        <f t="shared" si="5"/>
        <v>8</v>
      </c>
      <c r="Q33" s="5">
        <f t="shared" si="6"/>
        <v>3250</v>
      </c>
      <c r="R33" s="31">
        <f t="shared" si="7"/>
        <v>13</v>
      </c>
      <c r="S33" s="32">
        <f t="shared" si="8"/>
        <v>39</v>
      </c>
      <c r="T33" s="23">
        <f t="shared" si="9"/>
        <v>1.625</v>
      </c>
    </row>
    <row r="34" spans="2:20" x14ac:dyDescent="0.3">
      <c r="B34" s="2" t="s">
        <v>1608</v>
      </c>
      <c r="C34" s="2"/>
      <c r="D34" s="2" t="s">
        <v>1609</v>
      </c>
      <c r="E34" s="2"/>
      <c r="F34" s="2"/>
      <c r="G34" s="2">
        <v>100</v>
      </c>
      <c r="H34" s="7" t="s">
        <v>1610</v>
      </c>
      <c r="I34" s="7" t="s">
        <v>376</v>
      </c>
      <c r="J34" s="2" t="e">
        <f>G34/#REF!</f>
        <v>#REF!</v>
      </c>
      <c r="K34" s="5">
        <f t="shared" ref="K34:K65" si="10">100*7</f>
        <v>700</v>
      </c>
      <c r="L34" s="27">
        <f t="shared" si="1"/>
        <v>7</v>
      </c>
      <c r="M34" s="5">
        <f t="shared" si="2"/>
        <v>1100</v>
      </c>
      <c r="N34" s="27">
        <f t="shared" si="3"/>
        <v>11</v>
      </c>
      <c r="O34" s="5">
        <f t="shared" si="4"/>
        <v>3200</v>
      </c>
      <c r="P34" s="27">
        <f t="shared" si="5"/>
        <v>8</v>
      </c>
      <c r="Q34" s="5">
        <f t="shared" ref="Q34:Q50" si="11">250*13</f>
        <v>3250</v>
      </c>
      <c r="R34" s="31">
        <f t="shared" si="7"/>
        <v>13</v>
      </c>
      <c r="S34" s="32">
        <f t="shared" si="8"/>
        <v>39</v>
      </c>
      <c r="T34" s="23">
        <f t="shared" si="9"/>
        <v>1.625</v>
      </c>
    </row>
    <row r="35" spans="2:20" ht="28.8" x14ac:dyDescent="0.3">
      <c r="B35" s="2" t="s">
        <v>1611</v>
      </c>
      <c r="C35" s="2"/>
      <c r="D35" s="2" t="s">
        <v>1612</v>
      </c>
      <c r="E35" s="2" t="s">
        <v>1613</v>
      </c>
      <c r="F35" s="2" t="s">
        <v>1614</v>
      </c>
      <c r="G35" s="2">
        <v>100</v>
      </c>
      <c r="H35" s="7" t="s">
        <v>1615</v>
      </c>
      <c r="I35" s="7" t="s">
        <v>1616</v>
      </c>
      <c r="J35" s="2" t="e">
        <f>G35/#REF!</f>
        <v>#REF!</v>
      </c>
      <c r="K35" s="5">
        <f t="shared" si="10"/>
        <v>700</v>
      </c>
      <c r="L35" s="27">
        <f t="shared" si="1"/>
        <v>7</v>
      </c>
      <c r="M35" s="5">
        <f t="shared" si="2"/>
        <v>1100</v>
      </c>
      <c r="N35" s="27">
        <f t="shared" si="3"/>
        <v>11</v>
      </c>
      <c r="O35" s="5">
        <f t="shared" si="4"/>
        <v>3200</v>
      </c>
      <c r="P35" s="27">
        <f t="shared" si="5"/>
        <v>8</v>
      </c>
      <c r="Q35" s="5">
        <f t="shared" si="11"/>
        <v>3250</v>
      </c>
      <c r="R35" s="31">
        <f t="shared" si="7"/>
        <v>13</v>
      </c>
      <c r="S35" s="32">
        <f t="shared" si="8"/>
        <v>39</v>
      </c>
      <c r="T35" s="23">
        <f t="shared" si="9"/>
        <v>1.625</v>
      </c>
    </row>
    <row r="36" spans="2:20" x14ac:dyDescent="0.3">
      <c r="B36" s="2" t="s">
        <v>1617</v>
      </c>
      <c r="C36" s="2"/>
      <c r="D36" s="2" t="s">
        <v>1618</v>
      </c>
      <c r="E36" s="2" t="s">
        <v>1619</v>
      </c>
      <c r="F36" s="2" t="s">
        <v>1620</v>
      </c>
      <c r="G36" s="2">
        <v>100</v>
      </c>
      <c r="H36" s="7" t="s">
        <v>1621</v>
      </c>
      <c r="I36" s="7" t="s">
        <v>1358</v>
      </c>
      <c r="J36" s="2" t="e">
        <f>G36/#REF!</f>
        <v>#REF!</v>
      </c>
      <c r="K36" s="5">
        <f t="shared" si="10"/>
        <v>700</v>
      </c>
      <c r="L36" s="27">
        <f t="shared" si="1"/>
        <v>7</v>
      </c>
      <c r="M36" s="5">
        <f t="shared" si="2"/>
        <v>1100</v>
      </c>
      <c r="N36" s="27">
        <f t="shared" si="3"/>
        <v>11</v>
      </c>
      <c r="O36" s="5">
        <f t="shared" si="4"/>
        <v>3200</v>
      </c>
      <c r="P36" s="27">
        <f t="shared" si="5"/>
        <v>8</v>
      </c>
      <c r="Q36" s="5">
        <f t="shared" si="11"/>
        <v>3250</v>
      </c>
      <c r="R36" s="31">
        <f t="shared" si="7"/>
        <v>13</v>
      </c>
      <c r="S36" s="32">
        <f t="shared" si="8"/>
        <v>39</v>
      </c>
      <c r="T36" s="23">
        <f t="shared" si="9"/>
        <v>1.625</v>
      </c>
    </row>
    <row r="37" spans="2:20" x14ac:dyDescent="0.3">
      <c r="B37" s="2" t="s">
        <v>1622</v>
      </c>
      <c r="C37" s="2"/>
      <c r="D37" s="2" t="s">
        <v>1623</v>
      </c>
      <c r="E37" s="2" t="s">
        <v>1624</v>
      </c>
      <c r="F37" s="2" t="s">
        <v>1625</v>
      </c>
      <c r="G37" s="2">
        <v>100</v>
      </c>
      <c r="H37" s="7" t="s">
        <v>1626</v>
      </c>
      <c r="I37" s="7" t="s">
        <v>1627</v>
      </c>
      <c r="J37" s="2" t="e">
        <f>G37/#REF!</f>
        <v>#REF!</v>
      </c>
      <c r="K37" s="5">
        <f t="shared" si="10"/>
        <v>700</v>
      </c>
      <c r="L37" s="27">
        <f t="shared" si="1"/>
        <v>7</v>
      </c>
      <c r="M37" s="5">
        <f t="shared" si="2"/>
        <v>1100</v>
      </c>
      <c r="N37" s="27">
        <f t="shared" si="3"/>
        <v>11</v>
      </c>
      <c r="O37" s="5">
        <f t="shared" si="4"/>
        <v>3200</v>
      </c>
      <c r="P37" s="27">
        <f t="shared" si="5"/>
        <v>8</v>
      </c>
      <c r="Q37" s="5">
        <f t="shared" si="11"/>
        <v>3250</v>
      </c>
      <c r="R37" s="31">
        <f t="shared" si="7"/>
        <v>13</v>
      </c>
      <c r="S37" s="32">
        <f t="shared" si="8"/>
        <v>39</v>
      </c>
      <c r="T37" s="23">
        <f t="shared" si="9"/>
        <v>1.625</v>
      </c>
    </row>
    <row r="38" spans="2:20" ht="28.8" x14ac:dyDescent="0.3">
      <c r="B38" s="2" t="s">
        <v>1628</v>
      </c>
      <c r="C38" s="2"/>
      <c r="D38" s="2" t="s">
        <v>1629</v>
      </c>
      <c r="E38" s="2" t="s">
        <v>1630</v>
      </c>
      <c r="F38" s="2" t="s">
        <v>1631</v>
      </c>
      <c r="G38" s="2">
        <v>100</v>
      </c>
      <c r="H38" s="7" t="s">
        <v>1632</v>
      </c>
      <c r="I38" s="7" t="s">
        <v>1633</v>
      </c>
      <c r="J38" s="2" t="e">
        <f>G38/#REF!</f>
        <v>#REF!</v>
      </c>
      <c r="K38" s="5">
        <f t="shared" si="10"/>
        <v>700</v>
      </c>
      <c r="L38" s="27">
        <f t="shared" si="1"/>
        <v>7</v>
      </c>
      <c r="M38" s="5">
        <f t="shared" si="2"/>
        <v>1100</v>
      </c>
      <c r="N38" s="27">
        <f t="shared" si="3"/>
        <v>11</v>
      </c>
      <c r="O38" s="5">
        <f t="shared" si="4"/>
        <v>3200</v>
      </c>
      <c r="P38" s="27">
        <f t="shared" si="5"/>
        <v>8</v>
      </c>
      <c r="Q38" s="5">
        <f t="shared" si="11"/>
        <v>3250</v>
      </c>
      <c r="R38" s="31">
        <f t="shared" si="7"/>
        <v>13</v>
      </c>
      <c r="S38" s="32">
        <f t="shared" si="8"/>
        <v>39</v>
      </c>
      <c r="T38" s="23">
        <f t="shared" si="9"/>
        <v>1.625</v>
      </c>
    </row>
    <row r="39" spans="2:20" x14ac:dyDescent="0.3">
      <c r="B39" s="2" t="s">
        <v>1634</v>
      </c>
      <c r="C39" s="2"/>
      <c r="D39" s="2" t="s">
        <v>1635</v>
      </c>
      <c r="E39" s="2" t="s">
        <v>1636</v>
      </c>
      <c r="F39" s="2" t="s">
        <v>1637</v>
      </c>
      <c r="G39" s="2">
        <v>100</v>
      </c>
      <c r="H39" s="7" t="s">
        <v>1638</v>
      </c>
      <c r="I39" s="7" t="s">
        <v>1639</v>
      </c>
      <c r="J39" s="2" t="e">
        <f>G39/#REF!</f>
        <v>#REF!</v>
      </c>
      <c r="K39" s="5">
        <f t="shared" si="10"/>
        <v>700</v>
      </c>
      <c r="L39" s="27">
        <f t="shared" si="1"/>
        <v>7</v>
      </c>
      <c r="M39" s="5">
        <f t="shared" si="2"/>
        <v>1100</v>
      </c>
      <c r="N39" s="27">
        <f t="shared" si="3"/>
        <v>11</v>
      </c>
      <c r="O39" s="5">
        <f t="shared" si="4"/>
        <v>3200</v>
      </c>
      <c r="P39" s="27">
        <f t="shared" si="5"/>
        <v>8</v>
      </c>
      <c r="Q39" s="5">
        <f t="shared" si="11"/>
        <v>3250</v>
      </c>
      <c r="R39" s="31">
        <f t="shared" si="7"/>
        <v>13</v>
      </c>
      <c r="S39" s="32">
        <f t="shared" si="8"/>
        <v>39</v>
      </c>
      <c r="T39" s="23">
        <f t="shared" si="9"/>
        <v>1.625</v>
      </c>
    </row>
    <row r="40" spans="2:20" x14ac:dyDescent="0.3">
      <c r="B40" s="2" t="s">
        <v>1640</v>
      </c>
      <c r="C40" s="2"/>
      <c r="D40" s="2" t="s">
        <v>1641</v>
      </c>
      <c r="E40" s="2" t="s">
        <v>1642</v>
      </c>
      <c r="F40" s="2" t="s">
        <v>1643</v>
      </c>
      <c r="G40" s="2">
        <v>100</v>
      </c>
      <c r="H40" s="7" t="s">
        <v>1644</v>
      </c>
      <c r="I40" s="7" t="s">
        <v>1047</v>
      </c>
      <c r="J40" s="2" t="e">
        <f>G40/#REF!</f>
        <v>#REF!</v>
      </c>
      <c r="K40" s="5">
        <f t="shared" si="10"/>
        <v>700</v>
      </c>
      <c r="L40" s="27">
        <f t="shared" si="1"/>
        <v>7</v>
      </c>
      <c r="M40" s="5">
        <f t="shared" si="2"/>
        <v>1100</v>
      </c>
      <c r="N40" s="27">
        <f t="shared" si="3"/>
        <v>11</v>
      </c>
      <c r="O40" s="5">
        <f t="shared" si="4"/>
        <v>3200</v>
      </c>
      <c r="P40" s="27">
        <f t="shared" si="5"/>
        <v>8</v>
      </c>
      <c r="Q40" s="5">
        <f t="shared" si="11"/>
        <v>3250</v>
      </c>
      <c r="R40" s="31">
        <f t="shared" si="7"/>
        <v>13</v>
      </c>
      <c r="S40" s="32">
        <f t="shared" si="8"/>
        <v>39</v>
      </c>
      <c r="T40" s="23">
        <f t="shared" si="9"/>
        <v>1.625</v>
      </c>
    </row>
    <row r="41" spans="2:20" ht="28.8" x14ac:dyDescent="0.3">
      <c r="B41" s="2" t="s">
        <v>1645</v>
      </c>
      <c r="C41" s="2"/>
      <c r="D41" s="40">
        <v>8124248100</v>
      </c>
      <c r="E41" s="2" t="s">
        <v>1646</v>
      </c>
      <c r="F41" s="2" t="s">
        <v>1647</v>
      </c>
      <c r="G41" s="2">
        <v>100</v>
      </c>
      <c r="H41" s="7" t="s">
        <v>1648</v>
      </c>
      <c r="I41" s="7" t="s">
        <v>598</v>
      </c>
      <c r="J41" s="2" t="e">
        <f>G41/#REF!</f>
        <v>#REF!</v>
      </c>
      <c r="K41" s="5">
        <f t="shared" si="10"/>
        <v>700</v>
      </c>
      <c r="L41" s="27">
        <f t="shared" si="1"/>
        <v>7</v>
      </c>
      <c r="M41" s="5">
        <f t="shared" si="2"/>
        <v>1100</v>
      </c>
      <c r="N41" s="27">
        <f t="shared" si="3"/>
        <v>11</v>
      </c>
      <c r="O41" s="5">
        <f t="shared" si="4"/>
        <v>3200</v>
      </c>
      <c r="P41" s="27">
        <f t="shared" si="5"/>
        <v>8</v>
      </c>
      <c r="Q41" s="5">
        <f t="shared" si="11"/>
        <v>3250</v>
      </c>
      <c r="R41" s="31">
        <f t="shared" si="7"/>
        <v>13</v>
      </c>
      <c r="S41" s="32">
        <f t="shared" si="8"/>
        <v>39</v>
      </c>
      <c r="T41" s="23">
        <f t="shared" si="9"/>
        <v>1.625</v>
      </c>
    </row>
    <row r="42" spans="2:20" x14ac:dyDescent="0.3">
      <c r="B42" s="2" t="s">
        <v>1649</v>
      </c>
      <c r="C42" s="2"/>
      <c r="D42" s="40">
        <v>3177339560</v>
      </c>
      <c r="E42" s="2" t="s">
        <v>1650</v>
      </c>
      <c r="F42" s="2" t="s">
        <v>1651</v>
      </c>
      <c r="G42" s="2">
        <v>100</v>
      </c>
      <c r="H42" s="7" t="s">
        <v>1652</v>
      </c>
      <c r="I42" s="7" t="s">
        <v>1653</v>
      </c>
      <c r="J42" s="2" t="e">
        <f>G42/#REF!</f>
        <v>#REF!</v>
      </c>
      <c r="K42" s="5">
        <f t="shared" si="10"/>
        <v>700</v>
      </c>
      <c r="L42" s="27">
        <f t="shared" si="1"/>
        <v>7</v>
      </c>
      <c r="M42" s="5">
        <f t="shared" si="2"/>
        <v>1100</v>
      </c>
      <c r="N42" s="27">
        <f t="shared" si="3"/>
        <v>11</v>
      </c>
      <c r="O42" s="5">
        <f t="shared" si="4"/>
        <v>3200</v>
      </c>
      <c r="P42" s="27">
        <f t="shared" si="5"/>
        <v>8</v>
      </c>
      <c r="Q42" s="5">
        <f t="shared" si="11"/>
        <v>3250</v>
      </c>
      <c r="R42" s="31">
        <f t="shared" si="7"/>
        <v>13</v>
      </c>
      <c r="S42" s="32">
        <f t="shared" si="8"/>
        <v>39</v>
      </c>
      <c r="T42" s="23">
        <f t="shared" si="9"/>
        <v>1.625</v>
      </c>
    </row>
    <row r="43" spans="2:20" x14ac:dyDescent="0.3">
      <c r="B43" s="2" t="s">
        <v>1654</v>
      </c>
      <c r="C43" s="2"/>
      <c r="D43" s="2" t="s">
        <v>1655</v>
      </c>
      <c r="E43" s="2" t="s">
        <v>1656</v>
      </c>
      <c r="F43" s="2" t="s">
        <v>1657</v>
      </c>
      <c r="G43" s="2">
        <v>100</v>
      </c>
      <c r="H43" s="7" t="s">
        <v>1658</v>
      </c>
      <c r="I43" s="7" t="s">
        <v>486</v>
      </c>
      <c r="J43" s="2" t="e">
        <f>G43/#REF!</f>
        <v>#REF!</v>
      </c>
      <c r="K43" s="5">
        <f t="shared" si="10"/>
        <v>700</v>
      </c>
      <c r="L43" s="27">
        <f t="shared" si="1"/>
        <v>7</v>
      </c>
      <c r="M43" s="5">
        <f t="shared" si="2"/>
        <v>1100</v>
      </c>
      <c r="N43" s="27">
        <f t="shared" si="3"/>
        <v>11</v>
      </c>
      <c r="O43" s="5">
        <f t="shared" si="4"/>
        <v>3200</v>
      </c>
      <c r="P43" s="27">
        <f t="shared" si="5"/>
        <v>8</v>
      </c>
      <c r="Q43" s="5">
        <f t="shared" si="11"/>
        <v>3250</v>
      </c>
      <c r="R43" s="31">
        <f t="shared" si="7"/>
        <v>13</v>
      </c>
      <c r="S43" s="32">
        <f t="shared" si="8"/>
        <v>39</v>
      </c>
      <c r="T43" s="23">
        <f t="shared" si="9"/>
        <v>1.625</v>
      </c>
    </row>
    <row r="44" spans="2:20" x14ac:dyDescent="0.3">
      <c r="B44" s="2" t="s">
        <v>1659</v>
      </c>
      <c r="C44" s="2"/>
      <c r="D44" s="2" t="s">
        <v>1660</v>
      </c>
      <c r="E44" s="2" t="s">
        <v>1661</v>
      </c>
      <c r="F44" s="2" t="s">
        <v>1662</v>
      </c>
      <c r="G44" s="2">
        <v>100</v>
      </c>
      <c r="H44" s="7" t="s">
        <v>1663</v>
      </c>
      <c r="I44" s="7" t="s">
        <v>1664</v>
      </c>
      <c r="J44" s="2" t="e">
        <f>G44/#REF!</f>
        <v>#REF!</v>
      </c>
      <c r="K44" s="5">
        <f t="shared" si="10"/>
        <v>700</v>
      </c>
      <c r="L44" s="27">
        <f t="shared" si="1"/>
        <v>7</v>
      </c>
      <c r="M44" s="5">
        <f t="shared" si="2"/>
        <v>1100</v>
      </c>
      <c r="N44" s="27">
        <f t="shared" si="3"/>
        <v>11</v>
      </c>
      <c r="O44" s="5">
        <f t="shared" si="4"/>
        <v>3200</v>
      </c>
      <c r="P44" s="27">
        <f t="shared" si="5"/>
        <v>8</v>
      </c>
      <c r="Q44" s="5">
        <f t="shared" si="11"/>
        <v>3250</v>
      </c>
      <c r="R44" s="31">
        <f t="shared" si="7"/>
        <v>13</v>
      </c>
      <c r="S44" s="32">
        <f t="shared" si="8"/>
        <v>39</v>
      </c>
      <c r="T44" s="23">
        <f t="shared" si="9"/>
        <v>1.625</v>
      </c>
    </row>
    <row r="45" spans="2:20" x14ac:dyDescent="0.3">
      <c r="B45" s="2" t="s">
        <v>1424</v>
      </c>
      <c r="C45" s="2" t="s">
        <v>435</v>
      </c>
      <c r="D45" s="2" t="s">
        <v>1425</v>
      </c>
      <c r="E45" s="2" t="s">
        <v>1426</v>
      </c>
      <c r="F45" s="2" t="s">
        <v>1427</v>
      </c>
      <c r="G45" s="2">
        <v>106</v>
      </c>
      <c r="H45" s="7" t="s">
        <v>1428</v>
      </c>
      <c r="I45" s="7" t="s">
        <v>1375</v>
      </c>
      <c r="J45" s="2" t="e">
        <f>G45/#REF!</f>
        <v>#REF!</v>
      </c>
      <c r="K45" s="5">
        <f t="shared" si="10"/>
        <v>700</v>
      </c>
      <c r="L45" s="27">
        <f t="shared" si="1"/>
        <v>7</v>
      </c>
      <c r="M45" s="5">
        <f t="shared" si="2"/>
        <v>1100</v>
      </c>
      <c r="N45" s="27">
        <f t="shared" si="3"/>
        <v>11</v>
      </c>
      <c r="O45" s="5">
        <f t="shared" ref="O45:O76" si="12">400*9</f>
        <v>3600</v>
      </c>
      <c r="P45" s="27">
        <f t="shared" si="5"/>
        <v>9</v>
      </c>
      <c r="Q45" s="5">
        <f t="shared" si="11"/>
        <v>3250</v>
      </c>
      <c r="R45" s="31">
        <f t="shared" si="7"/>
        <v>13</v>
      </c>
      <c r="S45" s="32">
        <f t="shared" si="8"/>
        <v>40</v>
      </c>
      <c r="T45" s="23">
        <f t="shared" si="9"/>
        <v>1.6666666666666667</v>
      </c>
    </row>
    <row r="46" spans="2:20" x14ac:dyDescent="0.3">
      <c r="B46" s="2" t="s">
        <v>1429</v>
      </c>
      <c r="C46" s="2" t="s">
        <v>435</v>
      </c>
      <c r="D46" s="2" t="s">
        <v>1430</v>
      </c>
      <c r="E46" s="2" t="s">
        <v>1431</v>
      </c>
      <c r="F46" s="2" t="s">
        <v>1432</v>
      </c>
      <c r="G46" s="2">
        <v>106</v>
      </c>
      <c r="H46" s="7" t="s">
        <v>1433</v>
      </c>
      <c r="I46" s="7" t="s">
        <v>839</v>
      </c>
      <c r="J46" s="2" t="e">
        <f>G46/#REF!</f>
        <v>#REF!</v>
      </c>
      <c r="K46" s="5">
        <f t="shared" si="10"/>
        <v>700</v>
      </c>
      <c r="L46" s="27">
        <f t="shared" si="1"/>
        <v>7</v>
      </c>
      <c r="M46" s="5">
        <f t="shared" si="2"/>
        <v>1100</v>
      </c>
      <c r="N46" s="27">
        <f t="shared" si="3"/>
        <v>11</v>
      </c>
      <c r="O46" s="5">
        <f t="shared" si="12"/>
        <v>3600</v>
      </c>
      <c r="P46" s="27">
        <f t="shared" si="5"/>
        <v>9</v>
      </c>
      <c r="Q46" s="5">
        <f t="shared" si="11"/>
        <v>3250</v>
      </c>
      <c r="R46" s="31">
        <f t="shared" si="7"/>
        <v>13</v>
      </c>
      <c r="S46" s="32">
        <f t="shared" si="8"/>
        <v>40</v>
      </c>
      <c r="T46" s="23">
        <f t="shared" si="9"/>
        <v>1.6666666666666667</v>
      </c>
    </row>
    <row r="47" spans="2:20" ht="28.8" x14ac:dyDescent="0.3">
      <c r="B47" s="16" t="s">
        <v>1403</v>
      </c>
      <c r="C47" s="2" t="s">
        <v>107</v>
      </c>
      <c r="D47" s="2" t="s">
        <v>1404</v>
      </c>
      <c r="E47" s="2" t="s">
        <v>1405</v>
      </c>
      <c r="F47" s="2" t="s">
        <v>1406</v>
      </c>
      <c r="G47" s="2">
        <v>107</v>
      </c>
      <c r="H47" s="7" t="s">
        <v>1407</v>
      </c>
      <c r="I47" s="7" t="s">
        <v>42</v>
      </c>
      <c r="J47" s="2" t="e">
        <f>G47/#REF!</f>
        <v>#REF!</v>
      </c>
      <c r="K47" s="5">
        <f t="shared" si="10"/>
        <v>700</v>
      </c>
      <c r="L47" s="27">
        <f t="shared" si="1"/>
        <v>7</v>
      </c>
      <c r="M47" s="5">
        <f t="shared" ref="M47:M93" si="13">100*12</f>
        <v>1200</v>
      </c>
      <c r="N47" s="27">
        <f t="shared" si="3"/>
        <v>12</v>
      </c>
      <c r="O47" s="5">
        <f t="shared" si="12"/>
        <v>3600</v>
      </c>
      <c r="P47" s="27">
        <f t="shared" si="5"/>
        <v>9</v>
      </c>
      <c r="Q47" s="5">
        <f t="shared" si="11"/>
        <v>3250</v>
      </c>
      <c r="R47" s="31">
        <f t="shared" si="7"/>
        <v>13</v>
      </c>
      <c r="S47" s="32">
        <f t="shared" si="8"/>
        <v>41</v>
      </c>
      <c r="T47" s="23">
        <f t="shared" si="9"/>
        <v>1.7083333333333333</v>
      </c>
    </row>
    <row r="48" spans="2:20" ht="28.8" x14ac:dyDescent="0.3">
      <c r="B48" s="2" t="s">
        <v>1408</v>
      </c>
      <c r="C48" s="2" t="s">
        <v>511</v>
      </c>
      <c r="D48" s="40">
        <v>5742772500</v>
      </c>
      <c r="E48" s="2" t="s">
        <v>1409</v>
      </c>
      <c r="F48" s="2" t="s">
        <v>1410</v>
      </c>
      <c r="G48" s="2">
        <v>107</v>
      </c>
      <c r="H48" s="7" t="s">
        <v>1411</v>
      </c>
      <c r="I48" s="7" t="s">
        <v>1412</v>
      </c>
      <c r="J48" s="2" t="e">
        <f>G48/#REF!</f>
        <v>#REF!</v>
      </c>
      <c r="K48" s="5">
        <f t="shared" si="10"/>
        <v>700</v>
      </c>
      <c r="L48" s="27">
        <f t="shared" si="1"/>
        <v>7</v>
      </c>
      <c r="M48" s="5">
        <f t="shared" si="13"/>
        <v>1200</v>
      </c>
      <c r="N48" s="27">
        <f t="shared" si="3"/>
        <v>12</v>
      </c>
      <c r="O48" s="5">
        <f t="shared" si="12"/>
        <v>3600</v>
      </c>
      <c r="P48" s="27">
        <f t="shared" si="5"/>
        <v>9</v>
      </c>
      <c r="Q48" s="5">
        <f t="shared" si="11"/>
        <v>3250</v>
      </c>
      <c r="R48" s="31">
        <f t="shared" si="7"/>
        <v>13</v>
      </c>
      <c r="S48" s="32">
        <f t="shared" si="8"/>
        <v>41</v>
      </c>
      <c r="T48" s="23">
        <f t="shared" si="9"/>
        <v>1.7083333333333333</v>
      </c>
    </row>
    <row r="49" spans="2:20" x14ac:dyDescent="0.3">
      <c r="B49" s="2" t="s">
        <v>1413</v>
      </c>
      <c r="C49" s="2" t="s">
        <v>511</v>
      </c>
      <c r="D49" s="40">
        <v>7659667681</v>
      </c>
      <c r="E49" s="2" t="s">
        <v>1414</v>
      </c>
      <c r="F49" s="2" t="s">
        <v>1415</v>
      </c>
      <c r="G49" s="2">
        <v>107</v>
      </c>
      <c r="H49" s="7" t="s">
        <v>1416</v>
      </c>
      <c r="I49" s="7" t="s">
        <v>1417</v>
      </c>
      <c r="J49" s="2" t="e">
        <f>G49/#REF!</f>
        <v>#REF!</v>
      </c>
      <c r="K49" s="5">
        <f t="shared" si="10"/>
        <v>700</v>
      </c>
      <c r="L49" s="27">
        <f t="shared" si="1"/>
        <v>7</v>
      </c>
      <c r="M49" s="5">
        <f t="shared" si="13"/>
        <v>1200</v>
      </c>
      <c r="N49" s="27">
        <f t="shared" si="3"/>
        <v>12</v>
      </c>
      <c r="O49" s="5">
        <f t="shared" si="12"/>
        <v>3600</v>
      </c>
      <c r="P49" s="27">
        <f t="shared" si="5"/>
        <v>9</v>
      </c>
      <c r="Q49" s="5">
        <f t="shared" si="11"/>
        <v>3250</v>
      </c>
      <c r="R49" s="31">
        <f t="shared" si="7"/>
        <v>13</v>
      </c>
      <c r="S49" s="32">
        <f t="shared" si="8"/>
        <v>41</v>
      </c>
      <c r="T49" s="23">
        <f t="shared" si="9"/>
        <v>1.7083333333333333</v>
      </c>
    </row>
    <row r="50" spans="2:20" x14ac:dyDescent="0.3">
      <c r="B50" s="2" t="s">
        <v>1418</v>
      </c>
      <c r="C50" s="2" t="s">
        <v>435</v>
      </c>
      <c r="D50" s="2" t="s">
        <v>1419</v>
      </c>
      <c r="E50" s="2" t="s">
        <v>1420</v>
      </c>
      <c r="F50" s="2" t="s">
        <v>1421</v>
      </c>
      <c r="G50" s="2">
        <v>107</v>
      </c>
      <c r="H50" s="7" t="s">
        <v>1422</v>
      </c>
      <c r="I50" s="7" t="s">
        <v>1423</v>
      </c>
      <c r="J50" s="2" t="e">
        <f>G50/#REF!</f>
        <v>#REF!</v>
      </c>
      <c r="K50" s="5">
        <f t="shared" si="10"/>
        <v>700</v>
      </c>
      <c r="L50" s="27">
        <f t="shared" si="1"/>
        <v>7</v>
      </c>
      <c r="M50" s="5">
        <f t="shared" si="13"/>
        <v>1200</v>
      </c>
      <c r="N50" s="27">
        <f t="shared" si="3"/>
        <v>12</v>
      </c>
      <c r="O50" s="5">
        <f t="shared" si="12"/>
        <v>3600</v>
      </c>
      <c r="P50" s="27">
        <f t="shared" si="5"/>
        <v>9</v>
      </c>
      <c r="Q50" s="5">
        <f t="shared" si="11"/>
        <v>3250</v>
      </c>
      <c r="R50" s="31">
        <f t="shared" si="7"/>
        <v>13</v>
      </c>
      <c r="S50" s="32">
        <f t="shared" si="8"/>
        <v>41</v>
      </c>
      <c r="T50" s="23">
        <f t="shared" si="9"/>
        <v>1.7083333333333333</v>
      </c>
    </row>
    <row r="51" spans="2:20" x14ac:dyDescent="0.3">
      <c r="B51" s="2" t="s">
        <v>1189</v>
      </c>
      <c r="C51" s="2" t="s">
        <v>107</v>
      </c>
      <c r="D51" s="2" t="s">
        <v>1190</v>
      </c>
      <c r="E51" s="2" t="s">
        <v>1191</v>
      </c>
      <c r="F51" s="2" t="s">
        <v>1192</v>
      </c>
      <c r="G51" s="2">
        <v>115</v>
      </c>
      <c r="H51" s="7" t="s">
        <v>1193</v>
      </c>
      <c r="I51" s="7" t="s">
        <v>1194</v>
      </c>
      <c r="J51" s="2" t="e">
        <f>G51/#REF!</f>
        <v>#REF!</v>
      </c>
      <c r="K51" s="5">
        <f t="shared" si="10"/>
        <v>700</v>
      </c>
      <c r="L51" s="27">
        <f t="shared" si="1"/>
        <v>7</v>
      </c>
      <c r="M51" s="5">
        <f t="shared" si="13"/>
        <v>1200</v>
      </c>
      <c r="N51" s="27">
        <f t="shared" si="3"/>
        <v>12</v>
      </c>
      <c r="O51" s="5">
        <f t="shared" si="12"/>
        <v>3600</v>
      </c>
      <c r="P51" s="27">
        <f t="shared" si="5"/>
        <v>9</v>
      </c>
      <c r="Q51" s="5">
        <f t="shared" ref="Q51:Q90" si="14">250*14</f>
        <v>3500</v>
      </c>
      <c r="R51" s="31">
        <f t="shared" si="7"/>
        <v>14</v>
      </c>
      <c r="S51" s="32">
        <f t="shared" si="8"/>
        <v>42</v>
      </c>
      <c r="T51" s="23">
        <f t="shared" si="9"/>
        <v>1.75</v>
      </c>
    </row>
    <row r="52" spans="2:20" x14ac:dyDescent="0.3">
      <c r="B52" s="16" t="s">
        <v>1195</v>
      </c>
      <c r="C52" s="2" t="s">
        <v>107</v>
      </c>
      <c r="D52" s="2" t="s">
        <v>1196</v>
      </c>
      <c r="E52" s="2" t="s">
        <v>1197</v>
      </c>
      <c r="F52" s="2" t="s">
        <v>1198</v>
      </c>
      <c r="G52" s="2">
        <v>115</v>
      </c>
      <c r="H52" s="7" t="s">
        <v>1199</v>
      </c>
      <c r="I52" s="7" t="s">
        <v>775</v>
      </c>
      <c r="J52" s="2" t="e">
        <f>G52/#REF!</f>
        <v>#REF!</v>
      </c>
      <c r="K52" s="5">
        <f t="shared" si="10"/>
        <v>700</v>
      </c>
      <c r="L52" s="27">
        <f t="shared" si="1"/>
        <v>7</v>
      </c>
      <c r="M52" s="5">
        <f t="shared" si="13"/>
        <v>1200</v>
      </c>
      <c r="N52" s="27">
        <f t="shared" si="3"/>
        <v>12</v>
      </c>
      <c r="O52" s="5">
        <f t="shared" si="12"/>
        <v>3600</v>
      </c>
      <c r="P52" s="27">
        <f t="shared" si="5"/>
        <v>9</v>
      </c>
      <c r="Q52" s="5">
        <f t="shared" si="14"/>
        <v>3500</v>
      </c>
      <c r="R52" s="31">
        <f t="shared" si="7"/>
        <v>14</v>
      </c>
      <c r="S52" s="32">
        <f t="shared" si="8"/>
        <v>42</v>
      </c>
      <c r="T52" s="23">
        <f t="shared" si="9"/>
        <v>1.75</v>
      </c>
    </row>
    <row r="53" spans="2:20" ht="28.8" x14ac:dyDescent="0.3">
      <c r="B53" s="16" t="s">
        <v>1200</v>
      </c>
      <c r="C53" s="2" t="s">
        <v>107</v>
      </c>
      <c r="D53" s="2" t="s">
        <v>1201</v>
      </c>
      <c r="E53" s="2" t="s">
        <v>1202</v>
      </c>
      <c r="F53" s="2" t="s">
        <v>1203</v>
      </c>
      <c r="G53" s="2">
        <v>115</v>
      </c>
      <c r="H53" s="7" t="s">
        <v>1204</v>
      </c>
      <c r="I53" s="7" t="s">
        <v>1095</v>
      </c>
      <c r="J53" s="2" t="e">
        <f>G53/#REF!</f>
        <v>#REF!</v>
      </c>
      <c r="K53" s="5">
        <f t="shared" si="10"/>
        <v>700</v>
      </c>
      <c r="L53" s="27">
        <f t="shared" si="1"/>
        <v>7</v>
      </c>
      <c r="M53" s="5">
        <f t="shared" si="13"/>
        <v>1200</v>
      </c>
      <c r="N53" s="27">
        <f t="shared" si="3"/>
        <v>12</v>
      </c>
      <c r="O53" s="5">
        <f t="shared" si="12"/>
        <v>3600</v>
      </c>
      <c r="P53" s="27">
        <f t="shared" si="5"/>
        <v>9</v>
      </c>
      <c r="Q53" s="5">
        <f t="shared" si="14"/>
        <v>3500</v>
      </c>
      <c r="R53" s="31">
        <f t="shared" si="7"/>
        <v>14</v>
      </c>
      <c r="S53" s="32">
        <f t="shared" si="8"/>
        <v>42</v>
      </c>
      <c r="T53" s="23">
        <f t="shared" si="9"/>
        <v>1.75</v>
      </c>
    </row>
    <row r="54" spans="2:20" ht="28.8" x14ac:dyDescent="0.3">
      <c r="B54" s="2" t="s">
        <v>1205</v>
      </c>
      <c r="C54" s="2" t="s">
        <v>351</v>
      </c>
      <c r="D54" s="40">
        <v>7656494558</v>
      </c>
      <c r="E54" s="2" t="s">
        <v>1206</v>
      </c>
      <c r="F54" s="2" t="s">
        <v>1207</v>
      </c>
      <c r="G54" s="2">
        <v>115</v>
      </c>
      <c r="H54" s="7" t="s">
        <v>1208</v>
      </c>
      <c r="I54" s="7" t="s">
        <v>1209</v>
      </c>
      <c r="J54" s="2" t="e">
        <f>G54/#REF!</f>
        <v>#REF!</v>
      </c>
      <c r="K54" s="5">
        <f t="shared" si="10"/>
        <v>700</v>
      </c>
      <c r="L54" s="27">
        <f t="shared" si="1"/>
        <v>7</v>
      </c>
      <c r="M54" s="5">
        <f t="shared" si="13"/>
        <v>1200</v>
      </c>
      <c r="N54" s="27">
        <f t="shared" si="3"/>
        <v>12</v>
      </c>
      <c r="O54" s="5">
        <f t="shared" si="12"/>
        <v>3600</v>
      </c>
      <c r="P54" s="27">
        <f t="shared" si="5"/>
        <v>9</v>
      </c>
      <c r="Q54" s="5">
        <f t="shared" si="14"/>
        <v>3500</v>
      </c>
      <c r="R54" s="31">
        <f t="shared" si="7"/>
        <v>14</v>
      </c>
      <c r="S54" s="32">
        <f t="shared" si="8"/>
        <v>42</v>
      </c>
      <c r="T54" s="23">
        <f t="shared" si="9"/>
        <v>1.75</v>
      </c>
    </row>
    <row r="55" spans="2:20" x14ac:dyDescent="0.3">
      <c r="B55" s="2" t="s">
        <v>1210</v>
      </c>
      <c r="C55" s="2" t="s">
        <v>411</v>
      </c>
      <c r="D55" s="2" t="s">
        <v>1211</v>
      </c>
      <c r="E55" s="2" t="s">
        <v>1212</v>
      </c>
      <c r="F55" s="2" t="s">
        <v>1213</v>
      </c>
      <c r="G55" s="2">
        <v>115</v>
      </c>
      <c r="H55" s="7" t="s">
        <v>1214</v>
      </c>
      <c r="I55" s="7" t="s">
        <v>799</v>
      </c>
      <c r="J55" s="2" t="e">
        <f>G55/#REF!</f>
        <v>#REF!</v>
      </c>
      <c r="K55" s="5">
        <f t="shared" si="10"/>
        <v>700</v>
      </c>
      <c r="L55" s="27">
        <f t="shared" si="1"/>
        <v>7</v>
      </c>
      <c r="M55" s="5">
        <f t="shared" si="13"/>
        <v>1200</v>
      </c>
      <c r="N55" s="27">
        <f t="shared" si="3"/>
        <v>12</v>
      </c>
      <c r="O55" s="5">
        <f t="shared" si="12"/>
        <v>3600</v>
      </c>
      <c r="P55" s="27">
        <f t="shared" si="5"/>
        <v>9</v>
      </c>
      <c r="Q55" s="5">
        <f t="shared" si="14"/>
        <v>3500</v>
      </c>
      <c r="R55" s="31">
        <f t="shared" si="7"/>
        <v>14</v>
      </c>
      <c r="S55" s="32">
        <f t="shared" si="8"/>
        <v>42</v>
      </c>
      <c r="T55" s="23">
        <f t="shared" si="9"/>
        <v>1.75</v>
      </c>
    </row>
    <row r="56" spans="2:20" ht="28.8" x14ac:dyDescent="0.3">
      <c r="B56" s="2" t="s">
        <v>1215</v>
      </c>
      <c r="C56" s="2" t="s">
        <v>435</v>
      </c>
      <c r="D56" s="2" t="s">
        <v>1216</v>
      </c>
      <c r="E56" s="2" t="s">
        <v>1217</v>
      </c>
      <c r="F56" s="2" t="s">
        <v>1218</v>
      </c>
      <c r="G56" s="2">
        <v>115</v>
      </c>
      <c r="H56" s="7" t="s">
        <v>1219</v>
      </c>
      <c r="I56" s="7" t="s">
        <v>188</v>
      </c>
      <c r="J56" s="2" t="e">
        <f>G56/#REF!</f>
        <v>#REF!</v>
      </c>
      <c r="K56" s="5">
        <f t="shared" si="10"/>
        <v>700</v>
      </c>
      <c r="L56" s="27">
        <f t="shared" si="1"/>
        <v>7</v>
      </c>
      <c r="M56" s="5">
        <f t="shared" si="13"/>
        <v>1200</v>
      </c>
      <c r="N56" s="27">
        <f t="shared" si="3"/>
        <v>12</v>
      </c>
      <c r="O56" s="5">
        <f t="shared" si="12"/>
        <v>3600</v>
      </c>
      <c r="P56" s="27">
        <f t="shared" si="5"/>
        <v>9</v>
      </c>
      <c r="Q56" s="5">
        <f t="shared" si="14"/>
        <v>3500</v>
      </c>
      <c r="R56" s="31">
        <f t="shared" si="7"/>
        <v>14</v>
      </c>
      <c r="S56" s="32">
        <f t="shared" si="8"/>
        <v>42</v>
      </c>
      <c r="T56" s="23">
        <f t="shared" si="9"/>
        <v>1.75</v>
      </c>
    </row>
    <row r="57" spans="2:20" x14ac:dyDescent="0.3">
      <c r="B57" s="2" t="s">
        <v>1220</v>
      </c>
      <c r="C57" s="2" t="s">
        <v>435</v>
      </c>
      <c r="D57" s="2" t="s">
        <v>1221</v>
      </c>
      <c r="E57" s="2" t="s">
        <v>1222</v>
      </c>
      <c r="F57" s="2" t="s">
        <v>1223</v>
      </c>
      <c r="G57" s="2">
        <v>115</v>
      </c>
      <c r="H57" s="7" t="s">
        <v>1224</v>
      </c>
      <c r="I57" s="7" t="s">
        <v>1225</v>
      </c>
      <c r="J57" s="2" t="e">
        <f>G57/#REF!</f>
        <v>#REF!</v>
      </c>
      <c r="K57" s="5">
        <f t="shared" si="10"/>
        <v>700</v>
      </c>
      <c r="L57" s="27">
        <f t="shared" si="1"/>
        <v>7</v>
      </c>
      <c r="M57" s="5">
        <f t="shared" si="13"/>
        <v>1200</v>
      </c>
      <c r="N57" s="27">
        <f t="shared" si="3"/>
        <v>12</v>
      </c>
      <c r="O57" s="5">
        <f t="shared" si="12"/>
        <v>3600</v>
      </c>
      <c r="P57" s="27">
        <f t="shared" si="5"/>
        <v>9</v>
      </c>
      <c r="Q57" s="5">
        <f t="shared" si="14"/>
        <v>3500</v>
      </c>
      <c r="R57" s="31">
        <f t="shared" si="7"/>
        <v>14</v>
      </c>
      <c r="S57" s="32">
        <f t="shared" si="8"/>
        <v>42</v>
      </c>
      <c r="T57" s="23">
        <f t="shared" si="9"/>
        <v>1.75</v>
      </c>
    </row>
    <row r="58" spans="2:20" ht="28.8" x14ac:dyDescent="0.3">
      <c r="B58" s="2" t="s">
        <v>1226</v>
      </c>
      <c r="C58" s="2" t="s">
        <v>435</v>
      </c>
      <c r="D58" s="2" t="s">
        <v>1227</v>
      </c>
      <c r="E58" s="2" t="s">
        <v>1228</v>
      </c>
      <c r="F58" s="2" t="s">
        <v>1229</v>
      </c>
      <c r="G58" s="2">
        <v>115</v>
      </c>
      <c r="H58" s="7" t="s">
        <v>1230</v>
      </c>
      <c r="I58" s="7" t="s">
        <v>1231</v>
      </c>
      <c r="J58" s="2" t="e">
        <f>G58/#REF!</f>
        <v>#REF!</v>
      </c>
      <c r="K58" s="5">
        <f t="shared" si="10"/>
        <v>700</v>
      </c>
      <c r="L58" s="27">
        <f t="shared" si="1"/>
        <v>7</v>
      </c>
      <c r="M58" s="5">
        <f t="shared" si="13"/>
        <v>1200</v>
      </c>
      <c r="N58" s="27">
        <f t="shared" si="3"/>
        <v>12</v>
      </c>
      <c r="O58" s="5">
        <f t="shared" si="12"/>
        <v>3600</v>
      </c>
      <c r="P58" s="27">
        <f t="shared" si="5"/>
        <v>9</v>
      </c>
      <c r="Q58" s="5">
        <f t="shared" si="14"/>
        <v>3500</v>
      </c>
      <c r="R58" s="31">
        <f t="shared" si="7"/>
        <v>14</v>
      </c>
      <c r="S58" s="32">
        <f t="shared" si="8"/>
        <v>42</v>
      </c>
      <c r="T58" s="23">
        <f t="shared" si="9"/>
        <v>1.75</v>
      </c>
    </row>
    <row r="59" spans="2:20" x14ac:dyDescent="0.3">
      <c r="B59" s="2" t="s">
        <v>1232</v>
      </c>
      <c r="C59" s="2"/>
      <c r="D59" s="2" t="s">
        <v>1233</v>
      </c>
      <c r="E59" s="2" t="s">
        <v>1234</v>
      </c>
      <c r="F59" s="2" t="s">
        <v>1235</v>
      </c>
      <c r="G59" s="2">
        <v>115</v>
      </c>
      <c r="H59" s="7" t="s">
        <v>1236</v>
      </c>
      <c r="I59" s="7" t="s">
        <v>42</v>
      </c>
      <c r="J59" s="2" t="e">
        <f>G59/#REF!</f>
        <v>#REF!</v>
      </c>
      <c r="K59" s="5">
        <f t="shared" si="10"/>
        <v>700</v>
      </c>
      <c r="L59" s="27">
        <f t="shared" si="1"/>
        <v>7</v>
      </c>
      <c r="M59" s="5">
        <f t="shared" si="13"/>
        <v>1200</v>
      </c>
      <c r="N59" s="27">
        <f t="shared" si="3"/>
        <v>12</v>
      </c>
      <c r="O59" s="5">
        <f t="shared" si="12"/>
        <v>3600</v>
      </c>
      <c r="P59" s="27">
        <f t="shared" si="5"/>
        <v>9</v>
      </c>
      <c r="Q59" s="5">
        <f t="shared" si="14"/>
        <v>3500</v>
      </c>
      <c r="R59" s="31">
        <f t="shared" si="7"/>
        <v>14</v>
      </c>
      <c r="S59" s="32">
        <f t="shared" si="8"/>
        <v>42</v>
      </c>
      <c r="T59" s="23">
        <f t="shared" si="9"/>
        <v>1.75</v>
      </c>
    </row>
    <row r="60" spans="2:20" ht="28.8" x14ac:dyDescent="0.3">
      <c r="B60" s="16" t="s">
        <v>1237</v>
      </c>
      <c r="C60" s="2" t="s">
        <v>107</v>
      </c>
      <c r="D60" s="2" t="s">
        <v>1238</v>
      </c>
      <c r="E60" s="2" t="s">
        <v>1239</v>
      </c>
      <c r="F60" s="2" t="s">
        <v>1240</v>
      </c>
      <c r="G60" s="2">
        <v>114</v>
      </c>
      <c r="H60" s="7" t="s">
        <v>1241</v>
      </c>
      <c r="I60" s="7" t="s">
        <v>939</v>
      </c>
      <c r="J60" s="2" t="e">
        <f>G60/#REF!</f>
        <v>#REF!</v>
      </c>
      <c r="K60" s="5">
        <f t="shared" si="10"/>
        <v>700</v>
      </c>
      <c r="L60" s="27">
        <f t="shared" si="1"/>
        <v>7</v>
      </c>
      <c r="M60" s="5">
        <f t="shared" si="13"/>
        <v>1200</v>
      </c>
      <c r="N60" s="27">
        <f t="shared" si="3"/>
        <v>12</v>
      </c>
      <c r="O60" s="5">
        <f t="shared" si="12"/>
        <v>3600</v>
      </c>
      <c r="P60" s="27">
        <f t="shared" si="5"/>
        <v>9</v>
      </c>
      <c r="Q60" s="5">
        <f t="shared" si="14"/>
        <v>3500</v>
      </c>
      <c r="R60" s="31">
        <f t="shared" si="7"/>
        <v>14</v>
      </c>
      <c r="S60" s="32">
        <f t="shared" si="8"/>
        <v>42</v>
      </c>
      <c r="T60" s="23">
        <f t="shared" si="9"/>
        <v>1.75</v>
      </c>
    </row>
    <row r="61" spans="2:20" x14ac:dyDescent="0.3">
      <c r="B61" s="2" t="s">
        <v>1242</v>
      </c>
      <c r="C61" s="2"/>
      <c r="D61" s="2" t="s">
        <v>1243</v>
      </c>
      <c r="E61" s="2" t="s">
        <v>1244</v>
      </c>
      <c r="F61" s="2" t="s">
        <v>1245</v>
      </c>
      <c r="G61" s="2">
        <v>114</v>
      </c>
      <c r="H61" s="7" t="s">
        <v>1246</v>
      </c>
      <c r="I61" s="7" t="s">
        <v>101</v>
      </c>
      <c r="J61" s="2" t="e">
        <f>G61/#REF!</f>
        <v>#REF!</v>
      </c>
      <c r="K61" s="5">
        <f t="shared" si="10"/>
        <v>700</v>
      </c>
      <c r="L61" s="27">
        <f t="shared" si="1"/>
        <v>7</v>
      </c>
      <c r="M61" s="5">
        <f t="shared" si="13"/>
        <v>1200</v>
      </c>
      <c r="N61" s="27">
        <f t="shared" si="3"/>
        <v>12</v>
      </c>
      <c r="O61" s="5">
        <f t="shared" si="12"/>
        <v>3600</v>
      </c>
      <c r="P61" s="27">
        <f t="shared" si="5"/>
        <v>9</v>
      </c>
      <c r="Q61" s="5">
        <f t="shared" si="14"/>
        <v>3500</v>
      </c>
      <c r="R61" s="31">
        <f t="shared" si="7"/>
        <v>14</v>
      </c>
      <c r="S61" s="32">
        <f t="shared" si="8"/>
        <v>42</v>
      </c>
      <c r="T61" s="23">
        <f t="shared" si="9"/>
        <v>1.75</v>
      </c>
    </row>
    <row r="62" spans="2:20" ht="28.8" x14ac:dyDescent="0.3">
      <c r="B62" s="2" t="s">
        <v>1247</v>
      </c>
      <c r="C62" s="2"/>
      <c r="D62" s="2" t="s">
        <v>1248</v>
      </c>
      <c r="E62" s="2" t="s">
        <v>1249</v>
      </c>
      <c r="F62" s="2" t="s">
        <v>1250</v>
      </c>
      <c r="G62" s="2">
        <v>113</v>
      </c>
      <c r="H62" s="7" t="s">
        <v>1251</v>
      </c>
      <c r="I62" s="7" t="s">
        <v>188</v>
      </c>
      <c r="J62" s="2" t="e">
        <f>G62/#REF!</f>
        <v>#REF!</v>
      </c>
      <c r="K62" s="5">
        <f t="shared" si="10"/>
        <v>700</v>
      </c>
      <c r="L62" s="27">
        <f t="shared" si="1"/>
        <v>7</v>
      </c>
      <c r="M62" s="5">
        <f t="shared" si="13"/>
        <v>1200</v>
      </c>
      <c r="N62" s="27">
        <f t="shared" si="3"/>
        <v>12</v>
      </c>
      <c r="O62" s="5">
        <f t="shared" si="12"/>
        <v>3600</v>
      </c>
      <c r="P62" s="27">
        <f t="shared" si="5"/>
        <v>9</v>
      </c>
      <c r="Q62" s="5">
        <f t="shared" si="14"/>
        <v>3500</v>
      </c>
      <c r="R62" s="31">
        <f t="shared" si="7"/>
        <v>14</v>
      </c>
      <c r="S62" s="32">
        <f t="shared" si="8"/>
        <v>42</v>
      </c>
      <c r="T62" s="23">
        <f t="shared" si="9"/>
        <v>1.75</v>
      </c>
    </row>
    <row r="63" spans="2:20" x14ac:dyDescent="0.3">
      <c r="B63" s="2" t="s">
        <v>1252</v>
      </c>
      <c r="C63" s="2" t="s">
        <v>351</v>
      </c>
      <c r="D63" s="40">
        <v>8126347750</v>
      </c>
      <c r="E63" s="2" t="s">
        <v>1253</v>
      </c>
      <c r="F63" s="2" t="s">
        <v>1254</v>
      </c>
      <c r="G63" s="2">
        <v>112</v>
      </c>
      <c r="H63" s="7" t="s">
        <v>1255</v>
      </c>
      <c r="I63" s="7" t="s">
        <v>1256</v>
      </c>
      <c r="J63" s="2" t="e">
        <f>G63/#REF!</f>
        <v>#REF!</v>
      </c>
      <c r="K63" s="5">
        <f t="shared" si="10"/>
        <v>700</v>
      </c>
      <c r="L63" s="27">
        <f t="shared" si="1"/>
        <v>7</v>
      </c>
      <c r="M63" s="5">
        <f t="shared" si="13"/>
        <v>1200</v>
      </c>
      <c r="N63" s="27">
        <f t="shared" si="3"/>
        <v>12</v>
      </c>
      <c r="O63" s="5">
        <f t="shared" si="12"/>
        <v>3600</v>
      </c>
      <c r="P63" s="27">
        <f t="shared" si="5"/>
        <v>9</v>
      </c>
      <c r="Q63" s="5">
        <f t="shared" si="14"/>
        <v>3500</v>
      </c>
      <c r="R63" s="31">
        <f t="shared" si="7"/>
        <v>14</v>
      </c>
      <c r="S63" s="32">
        <f t="shared" si="8"/>
        <v>42</v>
      </c>
      <c r="T63" s="23">
        <f t="shared" si="9"/>
        <v>1.75</v>
      </c>
    </row>
    <row r="64" spans="2:20" x14ac:dyDescent="0.3">
      <c r="B64" s="2" t="s">
        <v>1257</v>
      </c>
      <c r="C64" s="2" t="s">
        <v>1258</v>
      </c>
      <c r="D64" s="40">
        <v>7656283377</v>
      </c>
      <c r="E64" s="2" t="s">
        <v>1259</v>
      </c>
      <c r="F64" s="2" t="s">
        <v>1260</v>
      </c>
      <c r="G64" s="2">
        <v>112</v>
      </c>
      <c r="H64" s="7" t="s">
        <v>1261</v>
      </c>
      <c r="I64" s="7" t="s">
        <v>1262</v>
      </c>
      <c r="J64" s="2" t="e">
        <f>G64/#REF!</f>
        <v>#REF!</v>
      </c>
      <c r="K64" s="5">
        <f t="shared" si="10"/>
        <v>700</v>
      </c>
      <c r="L64" s="27">
        <f t="shared" si="1"/>
        <v>7</v>
      </c>
      <c r="M64" s="5">
        <f t="shared" si="13"/>
        <v>1200</v>
      </c>
      <c r="N64" s="27">
        <f t="shared" si="3"/>
        <v>12</v>
      </c>
      <c r="O64" s="5">
        <f t="shared" si="12"/>
        <v>3600</v>
      </c>
      <c r="P64" s="27">
        <f t="shared" si="5"/>
        <v>9</v>
      </c>
      <c r="Q64" s="5">
        <f t="shared" si="14"/>
        <v>3500</v>
      </c>
      <c r="R64" s="31">
        <f t="shared" si="7"/>
        <v>14</v>
      </c>
      <c r="S64" s="32">
        <f t="shared" si="8"/>
        <v>42</v>
      </c>
      <c r="T64" s="23">
        <f t="shared" si="9"/>
        <v>1.75</v>
      </c>
    </row>
    <row r="65" spans="2:20" ht="28.8" x14ac:dyDescent="0.3">
      <c r="B65" s="16" t="s">
        <v>1263</v>
      </c>
      <c r="C65" s="2" t="s">
        <v>107</v>
      </c>
      <c r="D65" s="2" t="s">
        <v>1264</v>
      </c>
      <c r="E65" s="2" t="s">
        <v>1265</v>
      </c>
      <c r="F65" s="2" t="s">
        <v>1266</v>
      </c>
      <c r="G65" s="2">
        <v>111</v>
      </c>
      <c r="H65" s="7" t="s">
        <v>1267</v>
      </c>
      <c r="I65" s="7" t="s">
        <v>1268</v>
      </c>
      <c r="J65" s="2" t="e">
        <f>G65/#REF!</f>
        <v>#REF!</v>
      </c>
      <c r="K65" s="5">
        <f t="shared" si="10"/>
        <v>700</v>
      </c>
      <c r="L65" s="27">
        <f t="shared" si="1"/>
        <v>7</v>
      </c>
      <c r="M65" s="5">
        <f t="shared" si="13"/>
        <v>1200</v>
      </c>
      <c r="N65" s="27">
        <f t="shared" si="3"/>
        <v>12</v>
      </c>
      <c r="O65" s="5">
        <f t="shared" si="12"/>
        <v>3600</v>
      </c>
      <c r="P65" s="27">
        <f t="shared" si="5"/>
        <v>9</v>
      </c>
      <c r="Q65" s="5">
        <f t="shared" si="14"/>
        <v>3500</v>
      </c>
      <c r="R65" s="31">
        <f t="shared" si="7"/>
        <v>14</v>
      </c>
      <c r="S65" s="32">
        <f t="shared" si="8"/>
        <v>42</v>
      </c>
      <c r="T65" s="23">
        <f t="shared" si="9"/>
        <v>1.75</v>
      </c>
    </row>
    <row r="66" spans="2:20" ht="28.8" x14ac:dyDescent="0.3">
      <c r="B66" s="2" t="s">
        <v>1269</v>
      </c>
      <c r="C66" s="2" t="s">
        <v>511</v>
      </c>
      <c r="D66" s="2" t="s">
        <v>1270</v>
      </c>
      <c r="E66" s="2" t="s">
        <v>1271</v>
      </c>
      <c r="F66" s="2" t="s">
        <v>1272</v>
      </c>
      <c r="G66" s="2">
        <v>111</v>
      </c>
      <c r="H66" s="7" t="s">
        <v>1273</v>
      </c>
      <c r="I66" s="7" t="s">
        <v>1274</v>
      </c>
      <c r="J66" s="2" t="e">
        <f>G66/#REF!</f>
        <v>#REF!</v>
      </c>
      <c r="K66" s="5">
        <f t="shared" ref="K66:K90" si="15">100*7</f>
        <v>700</v>
      </c>
      <c r="L66" s="27">
        <f t="shared" ref="L66:L129" si="16">K66/100</f>
        <v>7</v>
      </c>
      <c r="M66" s="5">
        <f t="shared" si="13"/>
        <v>1200</v>
      </c>
      <c r="N66" s="27">
        <f t="shared" ref="N66:N129" si="17">M66/100</f>
        <v>12</v>
      </c>
      <c r="O66" s="5">
        <f t="shared" si="12"/>
        <v>3600</v>
      </c>
      <c r="P66" s="27">
        <f t="shared" ref="P66:P129" si="18">O66/400</f>
        <v>9</v>
      </c>
      <c r="Q66" s="5">
        <f t="shared" si="14"/>
        <v>3500</v>
      </c>
      <c r="R66" s="31">
        <f t="shared" ref="R66:R129" si="19">Q66/250</f>
        <v>14</v>
      </c>
      <c r="S66" s="32">
        <f t="shared" ref="S66:S129" si="20">SUM(L66,N66,P66,R66)</f>
        <v>42</v>
      </c>
      <c r="T66" s="23">
        <f t="shared" ref="T66:T129" si="21">S66/24</f>
        <v>1.75</v>
      </c>
    </row>
    <row r="67" spans="2:20" x14ac:dyDescent="0.3">
      <c r="B67" s="2" t="s">
        <v>1275</v>
      </c>
      <c r="C67" s="2" t="s">
        <v>435</v>
      </c>
      <c r="D67" s="2" t="s">
        <v>1276</v>
      </c>
      <c r="E67" s="2" t="s">
        <v>1277</v>
      </c>
      <c r="F67" s="2" t="s">
        <v>1278</v>
      </c>
      <c r="G67" s="2">
        <v>111</v>
      </c>
      <c r="H67" s="7" t="s">
        <v>1279</v>
      </c>
      <c r="I67" s="7" t="s">
        <v>1280</v>
      </c>
      <c r="J67" s="2" t="e">
        <f>G67/#REF!</f>
        <v>#REF!</v>
      </c>
      <c r="K67" s="5">
        <f t="shared" si="15"/>
        <v>700</v>
      </c>
      <c r="L67" s="27">
        <f t="shared" si="16"/>
        <v>7</v>
      </c>
      <c r="M67" s="5">
        <f t="shared" si="13"/>
        <v>1200</v>
      </c>
      <c r="N67" s="27">
        <f t="shared" si="17"/>
        <v>12</v>
      </c>
      <c r="O67" s="5">
        <f t="shared" si="12"/>
        <v>3600</v>
      </c>
      <c r="P67" s="27">
        <f t="shared" si="18"/>
        <v>9</v>
      </c>
      <c r="Q67" s="5">
        <f t="shared" si="14"/>
        <v>3500</v>
      </c>
      <c r="R67" s="31">
        <f t="shared" si="19"/>
        <v>14</v>
      </c>
      <c r="S67" s="32">
        <f t="shared" si="20"/>
        <v>42</v>
      </c>
      <c r="T67" s="23">
        <f t="shared" si="21"/>
        <v>1.75</v>
      </c>
    </row>
    <row r="68" spans="2:20" ht="28.8" x14ac:dyDescent="0.3">
      <c r="B68" s="2" t="s">
        <v>1281</v>
      </c>
      <c r="C68" s="2" t="s">
        <v>435</v>
      </c>
      <c r="D68" s="2" t="s">
        <v>1282</v>
      </c>
      <c r="E68" s="2" t="s">
        <v>1283</v>
      </c>
      <c r="F68" s="2" t="s">
        <v>1284</v>
      </c>
      <c r="G68" s="2">
        <v>111</v>
      </c>
      <c r="H68" s="7" t="s">
        <v>1285</v>
      </c>
      <c r="I68" s="7" t="s">
        <v>49</v>
      </c>
      <c r="J68" s="2" t="e">
        <f>G68/#REF!</f>
        <v>#REF!</v>
      </c>
      <c r="K68" s="5">
        <f t="shared" si="15"/>
        <v>700</v>
      </c>
      <c r="L68" s="27">
        <f t="shared" si="16"/>
        <v>7</v>
      </c>
      <c r="M68" s="5">
        <f t="shared" si="13"/>
        <v>1200</v>
      </c>
      <c r="N68" s="27">
        <f t="shared" si="17"/>
        <v>12</v>
      </c>
      <c r="O68" s="5">
        <f t="shared" si="12"/>
        <v>3600</v>
      </c>
      <c r="P68" s="27">
        <f t="shared" si="18"/>
        <v>9</v>
      </c>
      <c r="Q68" s="5">
        <f t="shared" si="14"/>
        <v>3500</v>
      </c>
      <c r="R68" s="31">
        <f t="shared" si="19"/>
        <v>14</v>
      </c>
      <c r="S68" s="32">
        <f t="shared" si="20"/>
        <v>42</v>
      </c>
      <c r="T68" s="23">
        <f t="shared" si="21"/>
        <v>1.75</v>
      </c>
    </row>
    <row r="69" spans="2:20" ht="28.8" x14ac:dyDescent="0.3">
      <c r="B69" s="2" t="s">
        <v>1286</v>
      </c>
      <c r="C69" s="2"/>
      <c r="D69" s="2" t="s">
        <v>2898</v>
      </c>
      <c r="E69" s="2" t="s">
        <v>1287</v>
      </c>
      <c r="F69" s="2" t="s">
        <v>1288</v>
      </c>
      <c r="G69" s="2">
        <v>111</v>
      </c>
      <c r="H69" s="7" t="s">
        <v>1289</v>
      </c>
      <c r="I69" s="7" t="s">
        <v>1018</v>
      </c>
      <c r="J69" s="2" t="e">
        <f>G69/#REF!</f>
        <v>#REF!</v>
      </c>
      <c r="K69" s="5">
        <f t="shared" si="15"/>
        <v>700</v>
      </c>
      <c r="L69" s="27">
        <f t="shared" si="16"/>
        <v>7</v>
      </c>
      <c r="M69" s="5">
        <f t="shared" si="13"/>
        <v>1200</v>
      </c>
      <c r="N69" s="27">
        <f t="shared" si="17"/>
        <v>12</v>
      </c>
      <c r="O69" s="5">
        <f t="shared" si="12"/>
        <v>3600</v>
      </c>
      <c r="P69" s="27">
        <f t="shared" si="18"/>
        <v>9</v>
      </c>
      <c r="Q69" s="5">
        <f t="shared" si="14"/>
        <v>3500</v>
      </c>
      <c r="R69" s="31">
        <f t="shared" si="19"/>
        <v>14</v>
      </c>
      <c r="S69" s="32">
        <f t="shared" si="20"/>
        <v>42</v>
      </c>
      <c r="T69" s="23">
        <f t="shared" si="21"/>
        <v>1.75</v>
      </c>
    </row>
    <row r="70" spans="2:20" x14ac:dyDescent="0.3">
      <c r="B70" s="16" t="s">
        <v>1290</v>
      </c>
      <c r="C70" s="2" t="s">
        <v>107</v>
      </c>
      <c r="D70" s="40">
        <v>3177878253</v>
      </c>
      <c r="E70" s="2" t="s">
        <v>1291</v>
      </c>
      <c r="F70" s="2" t="s">
        <v>1292</v>
      </c>
      <c r="G70" s="2">
        <v>110</v>
      </c>
      <c r="H70" s="7" t="s">
        <v>1293</v>
      </c>
      <c r="I70" s="7" t="s">
        <v>1100</v>
      </c>
      <c r="J70" s="2" t="e">
        <f>G70/#REF!</f>
        <v>#REF!</v>
      </c>
      <c r="K70" s="5">
        <f t="shared" si="15"/>
        <v>700</v>
      </c>
      <c r="L70" s="27">
        <f t="shared" si="16"/>
        <v>7</v>
      </c>
      <c r="M70" s="5">
        <f t="shared" si="13"/>
        <v>1200</v>
      </c>
      <c r="N70" s="27">
        <f t="shared" si="17"/>
        <v>12</v>
      </c>
      <c r="O70" s="5">
        <f t="shared" si="12"/>
        <v>3600</v>
      </c>
      <c r="P70" s="27">
        <f t="shared" si="18"/>
        <v>9</v>
      </c>
      <c r="Q70" s="5">
        <f t="shared" si="14"/>
        <v>3500</v>
      </c>
      <c r="R70" s="31">
        <f t="shared" si="19"/>
        <v>14</v>
      </c>
      <c r="S70" s="32">
        <f t="shared" si="20"/>
        <v>42</v>
      </c>
      <c r="T70" s="23">
        <f t="shared" si="21"/>
        <v>1.75</v>
      </c>
    </row>
    <row r="71" spans="2:20" x14ac:dyDescent="0.3">
      <c r="B71" s="16" t="s">
        <v>1294</v>
      </c>
      <c r="C71" s="2" t="s">
        <v>107</v>
      </c>
      <c r="D71" s="2" t="s">
        <v>1295</v>
      </c>
      <c r="E71" s="2" t="s">
        <v>1296</v>
      </c>
      <c r="F71" s="2" t="s">
        <v>1297</v>
      </c>
      <c r="G71" s="2">
        <v>110</v>
      </c>
      <c r="H71" s="7" t="s">
        <v>1298</v>
      </c>
      <c r="I71" s="7" t="s">
        <v>1299</v>
      </c>
      <c r="J71" s="2" t="e">
        <f>G71/#REF!</f>
        <v>#REF!</v>
      </c>
      <c r="K71" s="5">
        <f t="shared" si="15"/>
        <v>700</v>
      </c>
      <c r="L71" s="27">
        <f t="shared" si="16"/>
        <v>7</v>
      </c>
      <c r="M71" s="5">
        <f t="shared" si="13"/>
        <v>1200</v>
      </c>
      <c r="N71" s="27">
        <f t="shared" si="17"/>
        <v>12</v>
      </c>
      <c r="O71" s="5">
        <f t="shared" si="12"/>
        <v>3600</v>
      </c>
      <c r="P71" s="27">
        <f t="shared" si="18"/>
        <v>9</v>
      </c>
      <c r="Q71" s="5">
        <f t="shared" si="14"/>
        <v>3500</v>
      </c>
      <c r="R71" s="31">
        <f t="shared" si="19"/>
        <v>14</v>
      </c>
      <c r="S71" s="32">
        <f t="shared" si="20"/>
        <v>42</v>
      </c>
      <c r="T71" s="23">
        <f t="shared" si="21"/>
        <v>1.75</v>
      </c>
    </row>
    <row r="72" spans="2:20" ht="28.8" x14ac:dyDescent="0.3">
      <c r="B72" s="2" t="s">
        <v>1300</v>
      </c>
      <c r="C72" s="2" t="s">
        <v>351</v>
      </c>
      <c r="D72" s="45" t="s">
        <v>1301</v>
      </c>
      <c r="E72" s="2" t="s">
        <v>1302</v>
      </c>
      <c r="F72" s="2" t="s">
        <v>1303</v>
      </c>
      <c r="G72" s="2">
        <v>110</v>
      </c>
      <c r="H72" s="7" t="s">
        <v>1304</v>
      </c>
      <c r="I72" s="7" t="s">
        <v>150</v>
      </c>
      <c r="J72" s="2" t="e">
        <f>G72/#REF!</f>
        <v>#REF!</v>
      </c>
      <c r="K72" s="5">
        <f t="shared" si="15"/>
        <v>700</v>
      </c>
      <c r="L72" s="27">
        <f t="shared" si="16"/>
        <v>7</v>
      </c>
      <c r="M72" s="5">
        <f t="shared" si="13"/>
        <v>1200</v>
      </c>
      <c r="N72" s="27">
        <f t="shared" si="17"/>
        <v>12</v>
      </c>
      <c r="O72" s="5">
        <f t="shared" si="12"/>
        <v>3600</v>
      </c>
      <c r="P72" s="27">
        <f t="shared" si="18"/>
        <v>9</v>
      </c>
      <c r="Q72" s="5">
        <f t="shared" si="14"/>
        <v>3500</v>
      </c>
      <c r="R72" s="31">
        <f t="shared" si="19"/>
        <v>14</v>
      </c>
      <c r="S72" s="32">
        <f t="shared" si="20"/>
        <v>42</v>
      </c>
      <c r="T72" s="23">
        <f t="shared" si="21"/>
        <v>1.75</v>
      </c>
    </row>
    <row r="73" spans="2:20" x14ac:dyDescent="0.3">
      <c r="B73" s="2" t="s">
        <v>1305</v>
      </c>
      <c r="C73" s="2" t="s">
        <v>145</v>
      </c>
      <c r="D73" s="45" t="s">
        <v>1306</v>
      </c>
      <c r="E73" s="2" t="s">
        <v>1307</v>
      </c>
      <c r="F73" s="2" t="s">
        <v>1308</v>
      </c>
      <c r="G73" s="2">
        <v>110</v>
      </c>
      <c r="H73" s="7" t="s">
        <v>1309</v>
      </c>
      <c r="I73" s="7" t="s">
        <v>540</v>
      </c>
      <c r="J73" s="2" t="e">
        <f>G73/#REF!</f>
        <v>#REF!</v>
      </c>
      <c r="K73" s="5">
        <f t="shared" si="15"/>
        <v>700</v>
      </c>
      <c r="L73" s="27">
        <f t="shared" si="16"/>
        <v>7</v>
      </c>
      <c r="M73" s="5">
        <f t="shared" si="13"/>
        <v>1200</v>
      </c>
      <c r="N73" s="27">
        <f t="shared" si="17"/>
        <v>12</v>
      </c>
      <c r="O73" s="5">
        <f t="shared" si="12"/>
        <v>3600</v>
      </c>
      <c r="P73" s="27">
        <f t="shared" si="18"/>
        <v>9</v>
      </c>
      <c r="Q73" s="5">
        <f t="shared" si="14"/>
        <v>3500</v>
      </c>
      <c r="R73" s="31">
        <f t="shared" si="19"/>
        <v>14</v>
      </c>
      <c r="S73" s="32">
        <f t="shared" si="20"/>
        <v>42</v>
      </c>
      <c r="T73" s="23">
        <f t="shared" si="21"/>
        <v>1.75</v>
      </c>
    </row>
    <row r="74" spans="2:20" ht="28.8" x14ac:dyDescent="0.3">
      <c r="B74" s="2" t="s">
        <v>1310</v>
      </c>
      <c r="C74" s="2" t="s">
        <v>511</v>
      </c>
      <c r="D74" s="2" t="s">
        <v>1311</v>
      </c>
      <c r="E74" s="2" t="s">
        <v>1312</v>
      </c>
      <c r="F74" s="2" t="s">
        <v>1313</v>
      </c>
      <c r="G74" s="2">
        <v>110</v>
      </c>
      <c r="H74" s="7" t="s">
        <v>1314</v>
      </c>
      <c r="I74" s="7" t="s">
        <v>42</v>
      </c>
      <c r="J74" s="2" t="e">
        <f>G74/#REF!</f>
        <v>#REF!</v>
      </c>
      <c r="K74" s="5">
        <f t="shared" si="15"/>
        <v>700</v>
      </c>
      <c r="L74" s="27">
        <f t="shared" si="16"/>
        <v>7</v>
      </c>
      <c r="M74" s="5">
        <f t="shared" si="13"/>
        <v>1200</v>
      </c>
      <c r="N74" s="27">
        <f t="shared" si="17"/>
        <v>12</v>
      </c>
      <c r="O74" s="5">
        <f t="shared" si="12"/>
        <v>3600</v>
      </c>
      <c r="P74" s="27">
        <f t="shared" si="18"/>
        <v>9</v>
      </c>
      <c r="Q74" s="5">
        <f t="shared" si="14"/>
        <v>3500</v>
      </c>
      <c r="R74" s="31">
        <f t="shared" si="19"/>
        <v>14</v>
      </c>
      <c r="S74" s="32">
        <f t="shared" si="20"/>
        <v>42</v>
      </c>
      <c r="T74" s="23">
        <f t="shared" si="21"/>
        <v>1.75</v>
      </c>
    </row>
    <row r="75" spans="2:20" ht="28.8" x14ac:dyDescent="0.3">
      <c r="B75" s="2" t="s">
        <v>1315</v>
      </c>
      <c r="C75" s="2" t="s">
        <v>73</v>
      </c>
      <c r="D75" s="2" t="s">
        <v>1316</v>
      </c>
      <c r="E75" s="2" t="s">
        <v>1317</v>
      </c>
      <c r="F75" s="2" t="s">
        <v>1318</v>
      </c>
      <c r="G75" s="2">
        <v>110</v>
      </c>
      <c r="H75" s="7" t="s">
        <v>1319</v>
      </c>
      <c r="I75" s="7" t="s">
        <v>1007</v>
      </c>
      <c r="J75" s="2" t="e">
        <f>G75/#REF!</f>
        <v>#REF!</v>
      </c>
      <c r="K75" s="5">
        <f t="shared" si="15"/>
        <v>700</v>
      </c>
      <c r="L75" s="27">
        <f t="shared" si="16"/>
        <v>7</v>
      </c>
      <c r="M75" s="5">
        <f t="shared" si="13"/>
        <v>1200</v>
      </c>
      <c r="N75" s="27">
        <f t="shared" si="17"/>
        <v>12</v>
      </c>
      <c r="O75" s="5">
        <f t="shared" si="12"/>
        <v>3600</v>
      </c>
      <c r="P75" s="27">
        <f t="shared" si="18"/>
        <v>9</v>
      </c>
      <c r="Q75" s="5">
        <f t="shared" si="14"/>
        <v>3500</v>
      </c>
      <c r="R75" s="31">
        <f t="shared" si="19"/>
        <v>14</v>
      </c>
      <c r="S75" s="32">
        <f t="shared" si="20"/>
        <v>42</v>
      </c>
      <c r="T75" s="23">
        <f t="shared" si="21"/>
        <v>1.75</v>
      </c>
    </row>
    <row r="76" spans="2:20" ht="28.8" x14ac:dyDescent="0.3">
      <c r="B76" s="2" t="s">
        <v>1320</v>
      </c>
      <c r="C76" s="2" t="s">
        <v>249</v>
      </c>
      <c r="D76" s="2" t="s">
        <v>1321</v>
      </c>
      <c r="E76" s="2" t="s">
        <v>1322</v>
      </c>
      <c r="F76" s="2" t="s">
        <v>1323</v>
      </c>
      <c r="G76" s="2">
        <v>110</v>
      </c>
      <c r="H76" s="7" t="s">
        <v>1324</v>
      </c>
      <c r="I76" s="7" t="s">
        <v>1325</v>
      </c>
      <c r="J76" s="2" t="e">
        <f>G76/#REF!</f>
        <v>#REF!</v>
      </c>
      <c r="K76" s="5">
        <f t="shared" si="15"/>
        <v>700</v>
      </c>
      <c r="L76" s="27">
        <f t="shared" si="16"/>
        <v>7</v>
      </c>
      <c r="M76" s="5">
        <f t="shared" si="13"/>
        <v>1200</v>
      </c>
      <c r="N76" s="27">
        <f t="shared" si="17"/>
        <v>12</v>
      </c>
      <c r="O76" s="5">
        <f t="shared" si="12"/>
        <v>3600</v>
      </c>
      <c r="P76" s="27">
        <f t="shared" si="18"/>
        <v>9</v>
      </c>
      <c r="Q76" s="5">
        <f t="shared" si="14"/>
        <v>3500</v>
      </c>
      <c r="R76" s="31">
        <f t="shared" si="19"/>
        <v>14</v>
      </c>
      <c r="S76" s="32">
        <f t="shared" si="20"/>
        <v>42</v>
      </c>
      <c r="T76" s="23">
        <f t="shared" si="21"/>
        <v>1.75</v>
      </c>
    </row>
    <row r="77" spans="2:20" x14ac:dyDescent="0.3">
      <c r="B77" s="2" t="s">
        <v>1326</v>
      </c>
      <c r="C77" s="2" t="s">
        <v>435</v>
      </c>
      <c r="D77" s="2" t="s">
        <v>1327</v>
      </c>
      <c r="E77" s="2" t="s">
        <v>1328</v>
      </c>
      <c r="F77" s="2" t="s">
        <v>1329</v>
      </c>
      <c r="G77" s="2">
        <v>110</v>
      </c>
      <c r="H77" s="7" t="s">
        <v>1330</v>
      </c>
      <c r="I77" s="7" t="s">
        <v>227</v>
      </c>
      <c r="J77" s="2" t="e">
        <f>G77/#REF!</f>
        <v>#REF!</v>
      </c>
      <c r="K77" s="5">
        <f t="shared" si="15"/>
        <v>700</v>
      </c>
      <c r="L77" s="27">
        <f t="shared" si="16"/>
        <v>7</v>
      </c>
      <c r="M77" s="5">
        <f t="shared" si="13"/>
        <v>1200</v>
      </c>
      <c r="N77" s="27">
        <f t="shared" si="17"/>
        <v>12</v>
      </c>
      <c r="O77" s="5">
        <f t="shared" ref="O77:O101" si="22">400*9</f>
        <v>3600</v>
      </c>
      <c r="P77" s="27">
        <f t="shared" si="18"/>
        <v>9</v>
      </c>
      <c r="Q77" s="5">
        <f t="shared" si="14"/>
        <v>3500</v>
      </c>
      <c r="R77" s="31">
        <f t="shared" si="19"/>
        <v>14</v>
      </c>
      <c r="S77" s="32">
        <f t="shared" si="20"/>
        <v>42</v>
      </c>
      <c r="T77" s="23">
        <f t="shared" si="21"/>
        <v>1.75</v>
      </c>
    </row>
    <row r="78" spans="2:20" x14ac:dyDescent="0.3">
      <c r="B78" s="2" t="s">
        <v>1331</v>
      </c>
      <c r="C78" s="2"/>
      <c r="D78" s="2" t="s">
        <v>1332</v>
      </c>
      <c r="E78" s="2" t="s">
        <v>1333</v>
      </c>
      <c r="F78" s="2" t="s">
        <v>1334</v>
      </c>
      <c r="G78" s="2">
        <v>110</v>
      </c>
      <c r="H78" s="7" t="s">
        <v>1335</v>
      </c>
      <c r="I78" s="7" t="s">
        <v>1336</v>
      </c>
      <c r="J78" s="2" t="e">
        <f>G78/#REF!</f>
        <v>#REF!</v>
      </c>
      <c r="K78" s="5">
        <f t="shared" si="15"/>
        <v>700</v>
      </c>
      <c r="L78" s="27">
        <f t="shared" si="16"/>
        <v>7</v>
      </c>
      <c r="M78" s="5">
        <f t="shared" si="13"/>
        <v>1200</v>
      </c>
      <c r="N78" s="27">
        <f t="shared" si="17"/>
        <v>12</v>
      </c>
      <c r="O78" s="5">
        <f t="shared" si="22"/>
        <v>3600</v>
      </c>
      <c r="P78" s="27">
        <f t="shared" si="18"/>
        <v>9</v>
      </c>
      <c r="Q78" s="5">
        <f t="shared" si="14"/>
        <v>3500</v>
      </c>
      <c r="R78" s="31">
        <f t="shared" si="19"/>
        <v>14</v>
      </c>
      <c r="S78" s="32">
        <f t="shared" si="20"/>
        <v>42</v>
      </c>
      <c r="T78" s="23">
        <f t="shared" si="21"/>
        <v>1.75</v>
      </c>
    </row>
    <row r="79" spans="2:20" ht="28.8" x14ac:dyDescent="0.3">
      <c r="B79" s="2" t="s">
        <v>1337</v>
      </c>
      <c r="C79" s="2"/>
      <c r="D79" s="2" t="s">
        <v>1338</v>
      </c>
      <c r="E79" s="2" t="s">
        <v>1339</v>
      </c>
      <c r="F79" s="2" t="s">
        <v>1340</v>
      </c>
      <c r="G79" s="2">
        <v>110</v>
      </c>
      <c r="H79" s="7" t="s">
        <v>1341</v>
      </c>
      <c r="I79" s="7" t="s">
        <v>1342</v>
      </c>
      <c r="J79" s="2" t="e">
        <f>G79/#REF!</f>
        <v>#REF!</v>
      </c>
      <c r="K79" s="5">
        <f t="shared" si="15"/>
        <v>700</v>
      </c>
      <c r="L79" s="27">
        <f t="shared" si="16"/>
        <v>7</v>
      </c>
      <c r="M79" s="5">
        <f t="shared" si="13"/>
        <v>1200</v>
      </c>
      <c r="N79" s="27">
        <f t="shared" si="17"/>
        <v>12</v>
      </c>
      <c r="O79" s="5">
        <f t="shared" si="22"/>
        <v>3600</v>
      </c>
      <c r="P79" s="27">
        <f t="shared" si="18"/>
        <v>9</v>
      </c>
      <c r="Q79" s="5">
        <f t="shared" si="14"/>
        <v>3500</v>
      </c>
      <c r="R79" s="31">
        <f t="shared" si="19"/>
        <v>14</v>
      </c>
      <c r="S79" s="32">
        <f t="shared" si="20"/>
        <v>42</v>
      </c>
      <c r="T79" s="23">
        <f t="shared" si="21"/>
        <v>1.75</v>
      </c>
    </row>
    <row r="80" spans="2:20" ht="28.8" x14ac:dyDescent="0.3">
      <c r="B80" s="2" t="s">
        <v>1343</v>
      </c>
      <c r="C80" s="2"/>
      <c r="D80" s="2" t="s">
        <v>1344</v>
      </c>
      <c r="E80" s="2" t="s">
        <v>1345</v>
      </c>
      <c r="F80" s="2" t="s">
        <v>1346</v>
      </c>
      <c r="G80" s="2">
        <v>110</v>
      </c>
      <c r="H80" s="7" t="s">
        <v>1347</v>
      </c>
      <c r="I80" s="7" t="s">
        <v>1348</v>
      </c>
      <c r="J80" s="2" t="e">
        <f>G80/#REF!</f>
        <v>#REF!</v>
      </c>
      <c r="K80" s="5">
        <f t="shared" si="15"/>
        <v>700</v>
      </c>
      <c r="L80" s="27">
        <f t="shared" si="16"/>
        <v>7</v>
      </c>
      <c r="M80" s="5">
        <f t="shared" si="13"/>
        <v>1200</v>
      </c>
      <c r="N80" s="27">
        <f t="shared" si="17"/>
        <v>12</v>
      </c>
      <c r="O80" s="5">
        <f t="shared" si="22"/>
        <v>3600</v>
      </c>
      <c r="P80" s="27">
        <f t="shared" si="18"/>
        <v>9</v>
      </c>
      <c r="Q80" s="5">
        <f t="shared" si="14"/>
        <v>3500</v>
      </c>
      <c r="R80" s="31">
        <f t="shared" si="19"/>
        <v>14</v>
      </c>
      <c r="S80" s="32">
        <f t="shared" si="20"/>
        <v>42</v>
      </c>
      <c r="T80" s="23">
        <f t="shared" si="21"/>
        <v>1.75</v>
      </c>
    </row>
    <row r="81" spans="2:20" x14ac:dyDescent="0.3">
      <c r="B81" s="2" t="s">
        <v>1349</v>
      </c>
      <c r="C81" s="2" t="s">
        <v>209</v>
      </c>
      <c r="D81" s="3" t="s">
        <v>2899</v>
      </c>
      <c r="E81" s="2" t="s">
        <v>1350</v>
      </c>
      <c r="F81" s="2" t="s">
        <v>1351</v>
      </c>
      <c r="G81" s="2">
        <v>109</v>
      </c>
      <c r="H81" s="7" t="s">
        <v>1352</v>
      </c>
      <c r="I81" s="7" t="s">
        <v>516</v>
      </c>
      <c r="J81" s="2" t="e">
        <f>G81/#REF!</f>
        <v>#REF!</v>
      </c>
      <c r="K81" s="5">
        <f t="shared" si="15"/>
        <v>700</v>
      </c>
      <c r="L81" s="27">
        <f t="shared" si="16"/>
        <v>7</v>
      </c>
      <c r="M81" s="5">
        <f t="shared" si="13"/>
        <v>1200</v>
      </c>
      <c r="N81" s="27">
        <f t="shared" si="17"/>
        <v>12</v>
      </c>
      <c r="O81" s="5">
        <f t="shared" si="22"/>
        <v>3600</v>
      </c>
      <c r="P81" s="27">
        <f t="shared" si="18"/>
        <v>9</v>
      </c>
      <c r="Q81" s="5">
        <f t="shared" si="14"/>
        <v>3500</v>
      </c>
      <c r="R81" s="31">
        <f t="shared" si="19"/>
        <v>14</v>
      </c>
      <c r="S81" s="32">
        <f t="shared" si="20"/>
        <v>42</v>
      </c>
      <c r="T81" s="23">
        <f t="shared" si="21"/>
        <v>1.75</v>
      </c>
    </row>
    <row r="82" spans="2:20" x14ac:dyDescent="0.3">
      <c r="B82" s="2" t="s">
        <v>1353</v>
      </c>
      <c r="C82" s="2" t="s">
        <v>435</v>
      </c>
      <c r="D82" s="2" t="s">
        <v>1354</v>
      </c>
      <c r="E82" s="2" t="s">
        <v>1355</v>
      </c>
      <c r="F82" s="2" t="s">
        <v>1356</v>
      </c>
      <c r="G82" s="2">
        <v>109</v>
      </c>
      <c r="H82" s="7" t="s">
        <v>1357</v>
      </c>
      <c r="I82" s="7" t="s">
        <v>1358</v>
      </c>
      <c r="J82" s="2" t="e">
        <f>G82/#REF!</f>
        <v>#REF!</v>
      </c>
      <c r="K82" s="5">
        <f t="shared" si="15"/>
        <v>700</v>
      </c>
      <c r="L82" s="27">
        <f t="shared" si="16"/>
        <v>7</v>
      </c>
      <c r="M82" s="5">
        <f t="shared" si="13"/>
        <v>1200</v>
      </c>
      <c r="N82" s="27">
        <f t="shared" si="17"/>
        <v>12</v>
      </c>
      <c r="O82" s="5">
        <f t="shared" si="22"/>
        <v>3600</v>
      </c>
      <c r="P82" s="27">
        <f t="shared" si="18"/>
        <v>9</v>
      </c>
      <c r="Q82" s="5">
        <f t="shared" si="14"/>
        <v>3500</v>
      </c>
      <c r="R82" s="31">
        <f t="shared" si="19"/>
        <v>14</v>
      </c>
      <c r="S82" s="32">
        <f t="shared" si="20"/>
        <v>42</v>
      </c>
      <c r="T82" s="23">
        <f t="shared" si="21"/>
        <v>1.75</v>
      </c>
    </row>
    <row r="83" spans="2:20" x14ac:dyDescent="0.3">
      <c r="B83" s="2" t="s">
        <v>1359</v>
      </c>
      <c r="C83" s="2" t="s">
        <v>435</v>
      </c>
      <c r="D83" s="2" t="s">
        <v>1360</v>
      </c>
      <c r="E83" s="2" t="s">
        <v>1361</v>
      </c>
      <c r="F83" s="2" t="s">
        <v>1362</v>
      </c>
      <c r="G83" s="2">
        <v>109</v>
      </c>
      <c r="H83" s="7" t="s">
        <v>1363</v>
      </c>
      <c r="I83" s="7" t="s">
        <v>1364</v>
      </c>
      <c r="J83" s="2" t="e">
        <f>G83/#REF!</f>
        <v>#REF!</v>
      </c>
      <c r="K83" s="5">
        <f t="shared" si="15"/>
        <v>700</v>
      </c>
      <c r="L83" s="27">
        <f t="shared" si="16"/>
        <v>7</v>
      </c>
      <c r="M83" s="5">
        <f t="shared" si="13"/>
        <v>1200</v>
      </c>
      <c r="N83" s="27">
        <f t="shared" si="17"/>
        <v>12</v>
      </c>
      <c r="O83" s="5">
        <f t="shared" si="22"/>
        <v>3600</v>
      </c>
      <c r="P83" s="27">
        <f t="shared" si="18"/>
        <v>9</v>
      </c>
      <c r="Q83" s="5">
        <f t="shared" si="14"/>
        <v>3500</v>
      </c>
      <c r="R83" s="31">
        <f t="shared" si="19"/>
        <v>14</v>
      </c>
      <c r="S83" s="32">
        <f t="shared" si="20"/>
        <v>42</v>
      </c>
      <c r="T83" s="23">
        <f t="shared" si="21"/>
        <v>1.75</v>
      </c>
    </row>
    <row r="84" spans="2:20" ht="28.8" x14ac:dyDescent="0.3">
      <c r="B84" s="2" t="s">
        <v>1365</v>
      </c>
      <c r="C84" s="2" t="s">
        <v>435</v>
      </c>
      <c r="D84" s="2" t="s">
        <v>1366</v>
      </c>
      <c r="E84" s="2" t="s">
        <v>1367</v>
      </c>
      <c r="F84" s="2" t="s">
        <v>1368</v>
      </c>
      <c r="G84" s="2">
        <v>109</v>
      </c>
      <c r="H84" s="7" t="s">
        <v>1369</v>
      </c>
      <c r="I84" s="7" t="s">
        <v>1370</v>
      </c>
      <c r="J84" s="2" t="e">
        <f>G84/#REF!</f>
        <v>#REF!</v>
      </c>
      <c r="K84" s="5">
        <f t="shared" si="15"/>
        <v>700</v>
      </c>
      <c r="L84" s="27">
        <f t="shared" si="16"/>
        <v>7</v>
      </c>
      <c r="M84" s="5">
        <f t="shared" si="13"/>
        <v>1200</v>
      </c>
      <c r="N84" s="27">
        <f t="shared" si="17"/>
        <v>12</v>
      </c>
      <c r="O84" s="5">
        <f t="shared" si="22"/>
        <v>3600</v>
      </c>
      <c r="P84" s="27">
        <f t="shared" si="18"/>
        <v>9</v>
      </c>
      <c r="Q84" s="5">
        <f t="shared" si="14"/>
        <v>3500</v>
      </c>
      <c r="R84" s="31">
        <f t="shared" si="19"/>
        <v>14</v>
      </c>
      <c r="S84" s="32">
        <f t="shared" si="20"/>
        <v>42</v>
      </c>
      <c r="T84" s="23">
        <f t="shared" si="21"/>
        <v>1.75</v>
      </c>
    </row>
    <row r="85" spans="2:20" ht="28.8" x14ac:dyDescent="0.3">
      <c r="B85" s="16" t="s">
        <v>1371</v>
      </c>
      <c r="C85" s="2"/>
      <c r="D85" s="2" t="s">
        <v>1372</v>
      </c>
      <c r="E85" s="2" t="s">
        <v>1373</v>
      </c>
      <c r="F85" s="2" t="s">
        <v>1374</v>
      </c>
      <c r="G85" s="2">
        <v>109</v>
      </c>
      <c r="H85" s="7" t="s">
        <v>2900</v>
      </c>
      <c r="I85" s="7" t="s">
        <v>1375</v>
      </c>
      <c r="J85" s="2" t="e">
        <f>G85/#REF!</f>
        <v>#REF!</v>
      </c>
      <c r="K85" s="5">
        <f t="shared" si="15"/>
        <v>700</v>
      </c>
      <c r="L85" s="27">
        <f t="shared" si="16"/>
        <v>7</v>
      </c>
      <c r="M85" s="5">
        <f t="shared" si="13"/>
        <v>1200</v>
      </c>
      <c r="N85" s="27">
        <f t="shared" si="17"/>
        <v>12</v>
      </c>
      <c r="O85" s="5">
        <f t="shared" si="22"/>
        <v>3600</v>
      </c>
      <c r="P85" s="27">
        <f t="shared" si="18"/>
        <v>9</v>
      </c>
      <c r="Q85" s="5">
        <f t="shared" si="14"/>
        <v>3500</v>
      </c>
      <c r="R85" s="31">
        <f t="shared" si="19"/>
        <v>14</v>
      </c>
      <c r="S85" s="32">
        <f t="shared" si="20"/>
        <v>42</v>
      </c>
      <c r="T85" s="23">
        <f t="shared" si="21"/>
        <v>1.75</v>
      </c>
    </row>
    <row r="86" spans="2:20" x14ac:dyDescent="0.3">
      <c r="B86" s="2" t="s">
        <v>1376</v>
      </c>
      <c r="C86" s="2" t="s">
        <v>145</v>
      </c>
      <c r="D86" s="2" t="s">
        <v>1377</v>
      </c>
      <c r="E86" s="2" t="s">
        <v>1378</v>
      </c>
      <c r="F86" s="2" t="s">
        <v>1379</v>
      </c>
      <c r="G86" s="2">
        <v>108</v>
      </c>
      <c r="H86" s="7" t="s">
        <v>1380</v>
      </c>
      <c r="I86" s="7" t="s">
        <v>503</v>
      </c>
      <c r="J86" s="2" t="e">
        <f>G86/#REF!</f>
        <v>#REF!</v>
      </c>
      <c r="K86" s="5">
        <f t="shared" si="15"/>
        <v>700</v>
      </c>
      <c r="L86" s="27">
        <f t="shared" si="16"/>
        <v>7</v>
      </c>
      <c r="M86" s="5">
        <f t="shared" si="13"/>
        <v>1200</v>
      </c>
      <c r="N86" s="27">
        <f t="shared" si="17"/>
        <v>12</v>
      </c>
      <c r="O86" s="5">
        <f t="shared" si="22"/>
        <v>3600</v>
      </c>
      <c r="P86" s="27">
        <f t="shared" si="18"/>
        <v>9</v>
      </c>
      <c r="Q86" s="5">
        <f t="shared" si="14"/>
        <v>3500</v>
      </c>
      <c r="R86" s="31">
        <f t="shared" si="19"/>
        <v>14</v>
      </c>
      <c r="S86" s="32">
        <f t="shared" si="20"/>
        <v>42</v>
      </c>
      <c r="T86" s="23">
        <f t="shared" si="21"/>
        <v>1.75</v>
      </c>
    </row>
    <row r="87" spans="2:20" x14ac:dyDescent="0.3">
      <c r="B87" s="2" t="s">
        <v>1381</v>
      </c>
      <c r="C87" s="2" t="s">
        <v>635</v>
      </c>
      <c r="D87" s="2" t="s">
        <v>1382</v>
      </c>
      <c r="E87" s="2" t="s">
        <v>1383</v>
      </c>
      <c r="F87" s="2" t="s">
        <v>1384</v>
      </c>
      <c r="G87" s="2">
        <v>108</v>
      </c>
      <c r="H87" s="7" t="s">
        <v>1385</v>
      </c>
      <c r="I87" s="7" t="s">
        <v>183</v>
      </c>
      <c r="J87" s="2" t="e">
        <f>G87/#REF!</f>
        <v>#REF!</v>
      </c>
      <c r="K87" s="5">
        <f t="shared" si="15"/>
        <v>700</v>
      </c>
      <c r="L87" s="27">
        <f t="shared" si="16"/>
        <v>7</v>
      </c>
      <c r="M87" s="5">
        <f t="shared" si="13"/>
        <v>1200</v>
      </c>
      <c r="N87" s="27">
        <f t="shared" si="17"/>
        <v>12</v>
      </c>
      <c r="O87" s="5">
        <f t="shared" si="22"/>
        <v>3600</v>
      </c>
      <c r="P87" s="27">
        <f t="shared" si="18"/>
        <v>9</v>
      </c>
      <c r="Q87" s="5">
        <f t="shared" si="14"/>
        <v>3500</v>
      </c>
      <c r="R87" s="31">
        <f t="shared" si="19"/>
        <v>14</v>
      </c>
      <c r="S87" s="32">
        <f t="shared" si="20"/>
        <v>42</v>
      </c>
      <c r="T87" s="23">
        <f t="shared" si="21"/>
        <v>1.75</v>
      </c>
    </row>
    <row r="88" spans="2:20" x14ac:dyDescent="0.3">
      <c r="B88" s="2" t="s">
        <v>1386</v>
      </c>
      <c r="C88" s="2" t="s">
        <v>435</v>
      </c>
      <c r="D88" s="2" t="s">
        <v>1387</v>
      </c>
      <c r="E88" s="2" t="s">
        <v>1388</v>
      </c>
      <c r="F88" s="2" t="s">
        <v>1389</v>
      </c>
      <c r="G88" s="2">
        <v>108</v>
      </c>
      <c r="H88" s="7" t="s">
        <v>1390</v>
      </c>
      <c r="I88" s="7" t="s">
        <v>810</v>
      </c>
      <c r="J88" s="2" t="e">
        <f>G88/#REF!</f>
        <v>#REF!</v>
      </c>
      <c r="K88" s="5">
        <f t="shared" si="15"/>
        <v>700</v>
      </c>
      <c r="L88" s="27">
        <f t="shared" si="16"/>
        <v>7</v>
      </c>
      <c r="M88" s="5">
        <f t="shared" si="13"/>
        <v>1200</v>
      </c>
      <c r="N88" s="27">
        <f t="shared" si="17"/>
        <v>12</v>
      </c>
      <c r="O88" s="5">
        <f t="shared" si="22"/>
        <v>3600</v>
      </c>
      <c r="P88" s="27">
        <f t="shared" si="18"/>
        <v>9</v>
      </c>
      <c r="Q88" s="5">
        <f t="shared" si="14"/>
        <v>3500</v>
      </c>
      <c r="R88" s="31">
        <f t="shared" si="19"/>
        <v>14</v>
      </c>
      <c r="S88" s="32">
        <f t="shared" si="20"/>
        <v>42</v>
      </c>
      <c r="T88" s="23">
        <f t="shared" si="21"/>
        <v>1.75</v>
      </c>
    </row>
    <row r="89" spans="2:20" x14ac:dyDescent="0.3">
      <c r="B89" s="2" t="s">
        <v>1391</v>
      </c>
      <c r="C89" s="2" t="s">
        <v>435</v>
      </c>
      <c r="D89" s="2" t="s">
        <v>1392</v>
      </c>
      <c r="E89" s="2" t="s">
        <v>1393</v>
      </c>
      <c r="F89" s="2" t="s">
        <v>1394</v>
      </c>
      <c r="G89" s="2">
        <v>108</v>
      </c>
      <c r="H89" s="7" t="s">
        <v>1395</v>
      </c>
      <c r="I89" s="7" t="s">
        <v>1396</v>
      </c>
      <c r="J89" s="2" t="e">
        <f>G89/#REF!</f>
        <v>#REF!</v>
      </c>
      <c r="K89" s="5">
        <f t="shared" si="15"/>
        <v>700</v>
      </c>
      <c r="L89" s="27">
        <f t="shared" si="16"/>
        <v>7</v>
      </c>
      <c r="M89" s="5">
        <f t="shared" si="13"/>
        <v>1200</v>
      </c>
      <c r="N89" s="27">
        <f t="shared" si="17"/>
        <v>12</v>
      </c>
      <c r="O89" s="5">
        <f t="shared" si="22"/>
        <v>3600</v>
      </c>
      <c r="P89" s="27">
        <f t="shared" si="18"/>
        <v>9</v>
      </c>
      <c r="Q89" s="5">
        <f t="shared" si="14"/>
        <v>3500</v>
      </c>
      <c r="R89" s="31">
        <f t="shared" si="19"/>
        <v>14</v>
      </c>
      <c r="S89" s="32">
        <f t="shared" si="20"/>
        <v>42</v>
      </c>
      <c r="T89" s="23">
        <f t="shared" si="21"/>
        <v>1.75</v>
      </c>
    </row>
    <row r="90" spans="2:20" x14ac:dyDescent="0.3">
      <c r="B90" s="2" t="s">
        <v>1397</v>
      </c>
      <c r="C90" s="2" t="s">
        <v>435</v>
      </c>
      <c r="D90" s="2" t="s">
        <v>1398</v>
      </c>
      <c r="E90" s="2" t="s">
        <v>1399</v>
      </c>
      <c r="F90" s="2" t="s">
        <v>1400</v>
      </c>
      <c r="G90" s="2">
        <v>108</v>
      </c>
      <c r="H90" s="7" t="s">
        <v>1401</v>
      </c>
      <c r="I90" s="7" t="s">
        <v>1402</v>
      </c>
      <c r="J90" s="2" t="e">
        <f>G90/#REF!</f>
        <v>#REF!</v>
      </c>
      <c r="K90" s="5">
        <f t="shared" si="15"/>
        <v>700</v>
      </c>
      <c r="L90" s="27">
        <f t="shared" si="16"/>
        <v>7</v>
      </c>
      <c r="M90" s="5">
        <f t="shared" si="13"/>
        <v>1200</v>
      </c>
      <c r="N90" s="27">
        <f t="shared" si="17"/>
        <v>12</v>
      </c>
      <c r="O90" s="5">
        <f t="shared" si="22"/>
        <v>3600</v>
      </c>
      <c r="P90" s="27">
        <f t="shared" si="18"/>
        <v>9</v>
      </c>
      <c r="Q90" s="5">
        <f t="shared" si="14"/>
        <v>3500</v>
      </c>
      <c r="R90" s="31">
        <f t="shared" si="19"/>
        <v>14</v>
      </c>
      <c r="S90" s="32">
        <f t="shared" si="20"/>
        <v>42</v>
      </c>
      <c r="T90" s="23">
        <f t="shared" si="21"/>
        <v>1.75</v>
      </c>
    </row>
    <row r="91" spans="2:20" ht="28.8" x14ac:dyDescent="0.3">
      <c r="B91" s="16" t="s">
        <v>1173</v>
      </c>
      <c r="C91" s="2" t="s">
        <v>107</v>
      </c>
      <c r="D91" s="2" t="s">
        <v>1174</v>
      </c>
      <c r="E91" s="2" t="s">
        <v>1175</v>
      </c>
      <c r="F91" s="2" t="s">
        <v>1176</v>
      </c>
      <c r="G91" s="2">
        <v>116</v>
      </c>
      <c r="H91" s="7" t="s">
        <v>1177</v>
      </c>
      <c r="I91" s="7" t="s">
        <v>1178</v>
      </c>
      <c r="J91" s="2" t="e">
        <f>G91/#REF!</f>
        <v>#REF!</v>
      </c>
      <c r="K91" s="5">
        <f t="shared" ref="K91:K122" si="23">100*8</f>
        <v>800</v>
      </c>
      <c r="L91" s="27">
        <f t="shared" si="16"/>
        <v>8</v>
      </c>
      <c r="M91" s="5">
        <f t="shared" si="13"/>
        <v>1200</v>
      </c>
      <c r="N91" s="27">
        <f t="shared" si="17"/>
        <v>12</v>
      </c>
      <c r="O91" s="5">
        <f t="shared" si="22"/>
        <v>3600</v>
      </c>
      <c r="P91" s="27">
        <f t="shared" si="18"/>
        <v>9</v>
      </c>
      <c r="Q91" s="5">
        <f t="shared" ref="Q91:Q118" si="24">250*15</f>
        <v>3750</v>
      </c>
      <c r="R91" s="31">
        <f t="shared" si="19"/>
        <v>15</v>
      </c>
      <c r="S91" s="32">
        <f t="shared" si="20"/>
        <v>44</v>
      </c>
      <c r="T91" s="23">
        <f t="shared" si="21"/>
        <v>1.8333333333333333</v>
      </c>
    </row>
    <row r="92" spans="2:20" x14ac:dyDescent="0.3">
      <c r="B92" s="2" t="s">
        <v>1179</v>
      </c>
      <c r="C92" s="2" t="s">
        <v>435</v>
      </c>
      <c r="D92" s="2" t="s">
        <v>1180</v>
      </c>
      <c r="E92" s="2" t="s">
        <v>1181</v>
      </c>
      <c r="F92" s="2" t="s">
        <v>1182</v>
      </c>
      <c r="G92" s="2">
        <v>116</v>
      </c>
      <c r="H92" s="7" t="s">
        <v>1183</v>
      </c>
      <c r="I92" s="7" t="s">
        <v>522</v>
      </c>
      <c r="J92" s="2" t="e">
        <f>G92/#REF!</f>
        <v>#REF!</v>
      </c>
      <c r="K92" s="5">
        <f t="shared" si="23"/>
        <v>800</v>
      </c>
      <c r="L92" s="27">
        <f t="shared" si="16"/>
        <v>8</v>
      </c>
      <c r="M92" s="5">
        <f t="shared" si="13"/>
        <v>1200</v>
      </c>
      <c r="N92" s="27">
        <f t="shared" si="17"/>
        <v>12</v>
      </c>
      <c r="O92" s="5">
        <f t="shared" si="22"/>
        <v>3600</v>
      </c>
      <c r="P92" s="27">
        <f t="shared" si="18"/>
        <v>9</v>
      </c>
      <c r="Q92" s="5">
        <f t="shared" si="24"/>
        <v>3750</v>
      </c>
      <c r="R92" s="31">
        <f t="shared" si="19"/>
        <v>15</v>
      </c>
      <c r="S92" s="32">
        <f t="shared" si="20"/>
        <v>44</v>
      </c>
      <c r="T92" s="23">
        <f t="shared" si="21"/>
        <v>1.8333333333333333</v>
      </c>
    </row>
    <row r="93" spans="2:20" x14ac:dyDescent="0.3">
      <c r="B93" s="2" t="s">
        <v>1184</v>
      </c>
      <c r="C93" s="2"/>
      <c r="D93" s="2" t="s">
        <v>1185</v>
      </c>
      <c r="E93" s="2" t="s">
        <v>1186</v>
      </c>
      <c r="F93" s="2" t="s">
        <v>1187</v>
      </c>
      <c r="G93" s="2">
        <v>116</v>
      </c>
      <c r="H93" s="7" t="s">
        <v>1188</v>
      </c>
      <c r="I93" s="7" t="s">
        <v>839</v>
      </c>
      <c r="J93" s="2" t="e">
        <f>G93/#REF!</f>
        <v>#REF!</v>
      </c>
      <c r="K93" s="5">
        <f t="shared" si="23"/>
        <v>800</v>
      </c>
      <c r="L93" s="27">
        <f t="shared" si="16"/>
        <v>8</v>
      </c>
      <c r="M93" s="5">
        <f t="shared" si="13"/>
        <v>1200</v>
      </c>
      <c r="N93" s="27">
        <f t="shared" si="17"/>
        <v>12</v>
      </c>
      <c r="O93" s="5">
        <f t="shared" si="22"/>
        <v>3600</v>
      </c>
      <c r="P93" s="27">
        <f t="shared" si="18"/>
        <v>9</v>
      </c>
      <c r="Q93" s="5">
        <f t="shared" si="24"/>
        <v>3750</v>
      </c>
      <c r="R93" s="31">
        <f t="shared" si="19"/>
        <v>15</v>
      </c>
      <c r="S93" s="32">
        <f t="shared" si="20"/>
        <v>44</v>
      </c>
      <c r="T93" s="23">
        <f t="shared" si="21"/>
        <v>1.8333333333333333</v>
      </c>
    </row>
    <row r="94" spans="2:20" x14ac:dyDescent="0.3">
      <c r="B94" s="16" t="s">
        <v>1130</v>
      </c>
      <c r="C94" s="2" t="s">
        <v>107</v>
      </c>
      <c r="D94" s="2" t="s">
        <v>1131</v>
      </c>
      <c r="E94" s="2" t="s">
        <v>1132</v>
      </c>
      <c r="F94" s="2" t="s">
        <v>1133</v>
      </c>
      <c r="G94" s="2">
        <v>118</v>
      </c>
      <c r="H94" s="7" t="s">
        <v>1134</v>
      </c>
      <c r="I94" s="7" t="s">
        <v>397</v>
      </c>
      <c r="J94" s="2" t="e">
        <f>G94/#REF!</f>
        <v>#REF!</v>
      </c>
      <c r="K94" s="5">
        <f t="shared" si="23"/>
        <v>800</v>
      </c>
      <c r="L94" s="27">
        <f t="shared" si="16"/>
        <v>8</v>
      </c>
      <c r="M94" s="5">
        <f t="shared" ref="M94:M138" si="25">100*13</f>
        <v>1300</v>
      </c>
      <c r="N94" s="27">
        <f t="shared" si="17"/>
        <v>13</v>
      </c>
      <c r="O94" s="5">
        <f t="shared" si="22"/>
        <v>3600</v>
      </c>
      <c r="P94" s="27">
        <f t="shared" si="18"/>
        <v>9</v>
      </c>
      <c r="Q94" s="5">
        <f t="shared" si="24"/>
        <v>3750</v>
      </c>
      <c r="R94" s="31">
        <f t="shared" si="19"/>
        <v>15</v>
      </c>
      <c r="S94" s="32">
        <f t="shared" si="20"/>
        <v>45</v>
      </c>
      <c r="T94" s="23">
        <f t="shared" si="21"/>
        <v>1.875</v>
      </c>
    </row>
    <row r="95" spans="2:20" x14ac:dyDescent="0.3">
      <c r="B95" s="16" t="s">
        <v>1135</v>
      </c>
      <c r="C95" s="2" t="s">
        <v>351</v>
      </c>
      <c r="D95" s="2" t="s">
        <v>1136</v>
      </c>
      <c r="E95" s="2" t="s">
        <v>1137</v>
      </c>
      <c r="F95" s="2" t="s">
        <v>1138</v>
      </c>
      <c r="G95" s="2">
        <v>117</v>
      </c>
      <c r="H95" s="7" t="s">
        <v>1139</v>
      </c>
      <c r="I95" s="7" t="s">
        <v>694</v>
      </c>
      <c r="J95" s="2" t="e">
        <f>G95/#REF!</f>
        <v>#REF!</v>
      </c>
      <c r="K95" s="5">
        <f t="shared" si="23"/>
        <v>800</v>
      </c>
      <c r="L95" s="27">
        <f t="shared" si="16"/>
        <v>8</v>
      </c>
      <c r="M95" s="5">
        <f t="shared" si="25"/>
        <v>1300</v>
      </c>
      <c r="N95" s="27">
        <f t="shared" si="17"/>
        <v>13</v>
      </c>
      <c r="O95" s="5">
        <f t="shared" si="22"/>
        <v>3600</v>
      </c>
      <c r="P95" s="27">
        <f t="shared" si="18"/>
        <v>9</v>
      </c>
      <c r="Q95" s="5">
        <f t="shared" si="24"/>
        <v>3750</v>
      </c>
      <c r="R95" s="31">
        <f t="shared" si="19"/>
        <v>15</v>
      </c>
      <c r="S95" s="32">
        <f t="shared" si="20"/>
        <v>45</v>
      </c>
      <c r="T95" s="23">
        <f t="shared" si="21"/>
        <v>1.875</v>
      </c>
    </row>
    <row r="96" spans="2:20" x14ac:dyDescent="0.3">
      <c r="B96" s="2" t="s">
        <v>1140</v>
      </c>
      <c r="C96" s="2" t="s">
        <v>511</v>
      </c>
      <c r="D96" s="2" t="s">
        <v>1141</v>
      </c>
      <c r="E96" s="2" t="s">
        <v>1142</v>
      </c>
      <c r="F96" s="2" t="s">
        <v>1143</v>
      </c>
      <c r="G96" s="2">
        <v>117</v>
      </c>
      <c r="H96" s="7" t="s">
        <v>1144</v>
      </c>
      <c r="I96" s="7" t="s">
        <v>183</v>
      </c>
      <c r="J96" s="2" t="e">
        <f>G96/#REF!</f>
        <v>#REF!</v>
      </c>
      <c r="K96" s="5">
        <f t="shared" si="23"/>
        <v>800</v>
      </c>
      <c r="L96" s="27">
        <f t="shared" si="16"/>
        <v>8</v>
      </c>
      <c r="M96" s="5">
        <f t="shared" si="25"/>
        <v>1300</v>
      </c>
      <c r="N96" s="27">
        <f t="shared" si="17"/>
        <v>13</v>
      </c>
      <c r="O96" s="5">
        <f t="shared" si="22"/>
        <v>3600</v>
      </c>
      <c r="P96" s="27">
        <f t="shared" si="18"/>
        <v>9</v>
      </c>
      <c r="Q96" s="5">
        <f t="shared" si="24"/>
        <v>3750</v>
      </c>
      <c r="R96" s="31">
        <f t="shared" si="19"/>
        <v>15</v>
      </c>
      <c r="S96" s="32">
        <f t="shared" si="20"/>
        <v>45</v>
      </c>
      <c r="T96" s="23">
        <f t="shared" si="21"/>
        <v>1.875</v>
      </c>
    </row>
    <row r="97" spans="2:20" ht="28.8" x14ac:dyDescent="0.3">
      <c r="B97" s="2" t="s">
        <v>1145</v>
      </c>
      <c r="C97" s="2" t="s">
        <v>209</v>
      </c>
      <c r="D97" s="2" t="s">
        <v>2897</v>
      </c>
      <c r="E97" s="2" t="s">
        <v>1146</v>
      </c>
      <c r="F97" s="2" t="s">
        <v>1147</v>
      </c>
      <c r="G97" s="2">
        <v>117</v>
      </c>
      <c r="H97" s="7" t="s">
        <v>1148</v>
      </c>
      <c r="I97" s="7" t="s">
        <v>1149</v>
      </c>
      <c r="J97" s="2" t="e">
        <f>G97/#REF!</f>
        <v>#REF!</v>
      </c>
      <c r="K97" s="5">
        <f t="shared" si="23"/>
        <v>800</v>
      </c>
      <c r="L97" s="27">
        <f t="shared" si="16"/>
        <v>8</v>
      </c>
      <c r="M97" s="5">
        <f t="shared" si="25"/>
        <v>1300</v>
      </c>
      <c r="N97" s="27">
        <f t="shared" si="17"/>
        <v>13</v>
      </c>
      <c r="O97" s="5">
        <f t="shared" si="22"/>
        <v>3600</v>
      </c>
      <c r="P97" s="27">
        <f t="shared" si="18"/>
        <v>9</v>
      </c>
      <c r="Q97" s="5">
        <f t="shared" si="24"/>
        <v>3750</v>
      </c>
      <c r="R97" s="31">
        <f t="shared" si="19"/>
        <v>15</v>
      </c>
      <c r="S97" s="32">
        <f t="shared" si="20"/>
        <v>45</v>
      </c>
      <c r="T97" s="23">
        <f t="shared" si="21"/>
        <v>1.875</v>
      </c>
    </row>
    <row r="98" spans="2:20" x14ac:dyDescent="0.3">
      <c r="B98" s="2" t="s">
        <v>1150</v>
      </c>
      <c r="C98" s="2" t="s">
        <v>249</v>
      </c>
      <c r="D98" s="2" t="s">
        <v>1151</v>
      </c>
      <c r="E98" s="2" t="s">
        <v>1152</v>
      </c>
      <c r="F98" s="2" t="s">
        <v>1153</v>
      </c>
      <c r="G98" s="2">
        <v>117</v>
      </c>
      <c r="H98" s="7" t="s">
        <v>1154</v>
      </c>
      <c r="I98" s="7" t="s">
        <v>660</v>
      </c>
      <c r="J98" s="2" t="e">
        <f>G98/#REF!</f>
        <v>#REF!</v>
      </c>
      <c r="K98" s="5">
        <f t="shared" si="23"/>
        <v>800</v>
      </c>
      <c r="L98" s="27">
        <f t="shared" si="16"/>
        <v>8</v>
      </c>
      <c r="M98" s="5">
        <f t="shared" si="25"/>
        <v>1300</v>
      </c>
      <c r="N98" s="27">
        <f t="shared" si="17"/>
        <v>13</v>
      </c>
      <c r="O98" s="5">
        <f t="shared" si="22"/>
        <v>3600</v>
      </c>
      <c r="P98" s="27">
        <f t="shared" si="18"/>
        <v>9</v>
      </c>
      <c r="Q98" s="5">
        <f t="shared" si="24"/>
        <v>3750</v>
      </c>
      <c r="R98" s="31">
        <f t="shared" si="19"/>
        <v>15</v>
      </c>
      <c r="S98" s="32">
        <f t="shared" si="20"/>
        <v>45</v>
      </c>
      <c r="T98" s="23">
        <f t="shared" si="21"/>
        <v>1.875</v>
      </c>
    </row>
    <row r="99" spans="2:20" x14ac:dyDescent="0.3">
      <c r="B99" s="2" t="s">
        <v>1155</v>
      </c>
      <c r="C99" s="2" t="s">
        <v>435</v>
      </c>
      <c r="D99" s="2" t="s">
        <v>1156</v>
      </c>
      <c r="E99" s="2" t="s">
        <v>1157</v>
      </c>
      <c r="F99" s="2" t="s">
        <v>1158</v>
      </c>
      <c r="G99" s="2">
        <v>117</v>
      </c>
      <c r="H99" s="7" t="s">
        <v>1159</v>
      </c>
      <c r="I99" s="7" t="s">
        <v>1160</v>
      </c>
      <c r="J99" s="2" t="e">
        <f>G99/#REF!</f>
        <v>#REF!</v>
      </c>
      <c r="K99" s="5">
        <f t="shared" si="23"/>
        <v>800</v>
      </c>
      <c r="L99" s="27">
        <f t="shared" si="16"/>
        <v>8</v>
      </c>
      <c r="M99" s="5">
        <f t="shared" si="25"/>
        <v>1300</v>
      </c>
      <c r="N99" s="27">
        <f t="shared" si="17"/>
        <v>13</v>
      </c>
      <c r="O99" s="5">
        <f t="shared" si="22"/>
        <v>3600</v>
      </c>
      <c r="P99" s="27">
        <f t="shared" si="18"/>
        <v>9</v>
      </c>
      <c r="Q99" s="5">
        <f t="shared" si="24"/>
        <v>3750</v>
      </c>
      <c r="R99" s="31">
        <f t="shared" si="19"/>
        <v>15</v>
      </c>
      <c r="S99" s="32">
        <f t="shared" si="20"/>
        <v>45</v>
      </c>
      <c r="T99" s="23">
        <f t="shared" si="21"/>
        <v>1.875</v>
      </c>
    </row>
    <row r="100" spans="2:20" x14ac:dyDescent="0.3">
      <c r="B100" s="2" t="s">
        <v>1161</v>
      </c>
      <c r="C100" s="2" t="s">
        <v>435</v>
      </c>
      <c r="D100" s="2" t="s">
        <v>1162</v>
      </c>
      <c r="E100" s="2" t="s">
        <v>1163</v>
      </c>
      <c r="F100" s="2" t="s">
        <v>1164</v>
      </c>
      <c r="G100" s="2">
        <v>117</v>
      </c>
      <c r="H100" s="7" t="s">
        <v>1165</v>
      </c>
      <c r="I100" s="7" t="s">
        <v>1166</v>
      </c>
      <c r="J100" s="2" t="e">
        <f>G100/#REF!</f>
        <v>#REF!</v>
      </c>
      <c r="K100" s="5">
        <f t="shared" si="23"/>
        <v>800</v>
      </c>
      <c r="L100" s="27">
        <f t="shared" si="16"/>
        <v>8</v>
      </c>
      <c r="M100" s="5">
        <f t="shared" si="25"/>
        <v>1300</v>
      </c>
      <c r="N100" s="27">
        <f t="shared" si="17"/>
        <v>13</v>
      </c>
      <c r="O100" s="5">
        <f t="shared" si="22"/>
        <v>3600</v>
      </c>
      <c r="P100" s="27">
        <f t="shared" si="18"/>
        <v>9</v>
      </c>
      <c r="Q100" s="5">
        <f t="shared" si="24"/>
        <v>3750</v>
      </c>
      <c r="R100" s="31">
        <f t="shared" si="19"/>
        <v>15</v>
      </c>
      <c r="S100" s="32">
        <f t="shared" si="20"/>
        <v>45</v>
      </c>
      <c r="T100" s="23">
        <f t="shared" si="21"/>
        <v>1.875</v>
      </c>
    </row>
    <row r="101" spans="2:20" x14ac:dyDescent="0.3">
      <c r="B101" s="16" t="s">
        <v>1167</v>
      </c>
      <c r="C101" s="2" t="s">
        <v>435</v>
      </c>
      <c r="D101" s="2" t="s">
        <v>1168</v>
      </c>
      <c r="E101" s="2" t="s">
        <v>1169</v>
      </c>
      <c r="F101" s="2" t="s">
        <v>1170</v>
      </c>
      <c r="G101" s="2">
        <v>117</v>
      </c>
      <c r="H101" s="7" t="s">
        <v>1171</v>
      </c>
      <c r="I101" s="7" t="s">
        <v>1172</v>
      </c>
      <c r="J101" s="2" t="e">
        <f>G101/#REF!</f>
        <v>#REF!</v>
      </c>
      <c r="K101" s="5">
        <f t="shared" si="23"/>
        <v>800</v>
      </c>
      <c r="L101" s="27">
        <f t="shared" si="16"/>
        <v>8</v>
      </c>
      <c r="M101" s="5">
        <f t="shared" si="25"/>
        <v>1300</v>
      </c>
      <c r="N101" s="27">
        <f t="shared" si="17"/>
        <v>13</v>
      </c>
      <c r="O101" s="5">
        <f t="shared" si="22"/>
        <v>3600</v>
      </c>
      <c r="P101" s="27">
        <f t="shared" si="18"/>
        <v>9</v>
      </c>
      <c r="Q101" s="5">
        <f t="shared" si="24"/>
        <v>3750</v>
      </c>
      <c r="R101" s="31">
        <f t="shared" si="19"/>
        <v>15</v>
      </c>
      <c r="S101" s="32">
        <f t="shared" si="20"/>
        <v>45</v>
      </c>
      <c r="T101" s="23">
        <f t="shared" si="21"/>
        <v>1.875</v>
      </c>
    </row>
    <row r="102" spans="2:20" x14ac:dyDescent="0.3">
      <c r="B102" s="2" t="s">
        <v>1037</v>
      </c>
      <c r="C102" s="2" t="s">
        <v>511</v>
      </c>
      <c r="D102" s="40">
        <v>3177873451</v>
      </c>
      <c r="E102" s="2" t="s">
        <v>1038</v>
      </c>
      <c r="F102" s="2" t="s">
        <v>1039</v>
      </c>
      <c r="G102" s="2">
        <v>123</v>
      </c>
      <c r="H102" s="7" t="s">
        <v>1040</v>
      </c>
      <c r="I102" s="7" t="s">
        <v>1041</v>
      </c>
      <c r="J102" s="2" t="e">
        <f>G102/#REF!</f>
        <v>#REF!</v>
      </c>
      <c r="K102" s="5">
        <f t="shared" si="23"/>
        <v>800</v>
      </c>
      <c r="L102" s="27">
        <f t="shared" si="16"/>
        <v>8</v>
      </c>
      <c r="M102" s="5">
        <f t="shared" si="25"/>
        <v>1300</v>
      </c>
      <c r="N102" s="27">
        <f t="shared" si="17"/>
        <v>13</v>
      </c>
      <c r="O102" s="5">
        <f t="shared" ref="O102:O133" si="26">400*10</f>
        <v>4000</v>
      </c>
      <c r="P102" s="27">
        <f t="shared" si="18"/>
        <v>10</v>
      </c>
      <c r="Q102" s="5">
        <f t="shared" si="24"/>
        <v>3750</v>
      </c>
      <c r="R102" s="31">
        <f t="shared" si="19"/>
        <v>15</v>
      </c>
      <c r="S102" s="32">
        <f t="shared" si="20"/>
        <v>46</v>
      </c>
      <c r="T102" s="23">
        <f t="shared" si="21"/>
        <v>1.9166666666666667</v>
      </c>
    </row>
    <row r="103" spans="2:20" x14ac:dyDescent="0.3">
      <c r="B103" s="2" t="s">
        <v>1042</v>
      </c>
      <c r="C103" s="2" t="s">
        <v>209</v>
      </c>
      <c r="D103" s="2" t="s">
        <v>1043</v>
      </c>
      <c r="E103" s="2" t="s">
        <v>1044</v>
      </c>
      <c r="F103" s="2" t="s">
        <v>1045</v>
      </c>
      <c r="G103" s="2">
        <v>123</v>
      </c>
      <c r="H103" s="7" t="s">
        <v>1046</v>
      </c>
      <c r="I103" s="7" t="s">
        <v>1047</v>
      </c>
      <c r="J103" s="2" t="e">
        <f>G103/#REF!</f>
        <v>#REF!</v>
      </c>
      <c r="K103" s="5">
        <f t="shared" si="23"/>
        <v>800</v>
      </c>
      <c r="L103" s="27">
        <f t="shared" si="16"/>
        <v>8</v>
      </c>
      <c r="M103" s="5">
        <f t="shared" si="25"/>
        <v>1300</v>
      </c>
      <c r="N103" s="27">
        <f t="shared" si="17"/>
        <v>13</v>
      </c>
      <c r="O103" s="5">
        <f t="shared" si="26"/>
        <v>4000</v>
      </c>
      <c r="P103" s="27">
        <f t="shared" si="18"/>
        <v>10</v>
      </c>
      <c r="Q103" s="5">
        <f t="shared" si="24"/>
        <v>3750</v>
      </c>
      <c r="R103" s="31">
        <f t="shared" si="19"/>
        <v>15</v>
      </c>
      <c r="S103" s="32">
        <f t="shared" si="20"/>
        <v>46</v>
      </c>
      <c r="T103" s="23">
        <f t="shared" si="21"/>
        <v>1.9166666666666667</v>
      </c>
    </row>
    <row r="104" spans="2:20" x14ac:dyDescent="0.3">
      <c r="B104" s="2" t="s">
        <v>1048</v>
      </c>
      <c r="C104" s="2"/>
      <c r="D104" s="2" t="s">
        <v>1049</v>
      </c>
      <c r="E104" s="2" t="s">
        <v>1050</v>
      </c>
      <c r="F104" s="2" t="s">
        <v>1051</v>
      </c>
      <c r="G104" s="2">
        <v>123</v>
      </c>
      <c r="H104" s="7" t="s">
        <v>1052</v>
      </c>
      <c r="I104" s="7" t="s">
        <v>1053</v>
      </c>
      <c r="J104" s="2" t="e">
        <f>G104/#REF!</f>
        <v>#REF!</v>
      </c>
      <c r="K104" s="5">
        <f t="shared" si="23"/>
        <v>800</v>
      </c>
      <c r="L104" s="27">
        <f t="shared" si="16"/>
        <v>8</v>
      </c>
      <c r="M104" s="5">
        <f t="shared" si="25"/>
        <v>1300</v>
      </c>
      <c r="N104" s="27">
        <f t="shared" si="17"/>
        <v>13</v>
      </c>
      <c r="O104" s="5">
        <f t="shared" si="26"/>
        <v>4000</v>
      </c>
      <c r="P104" s="27">
        <f t="shared" si="18"/>
        <v>10</v>
      </c>
      <c r="Q104" s="5">
        <f t="shared" si="24"/>
        <v>3750</v>
      </c>
      <c r="R104" s="31">
        <f t="shared" si="19"/>
        <v>15</v>
      </c>
      <c r="S104" s="32">
        <f t="shared" si="20"/>
        <v>46</v>
      </c>
      <c r="T104" s="23">
        <f t="shared" si="21"/>
        <v>1.9166666666666667</v>
      </c>
    </row>
    <row r="105" spans="2:20" x14ac:dyDescent="0.3">
      <c r="B105" s="16" t="s">
        <v>1054</v>
      </c>
      <c r="C105" s="2" t="s">
        <v>107</v>
      </c>
      <c r="D105" s="2" t="s">
        <v>1055</v>
      </c>
      <c r="E105" s="2" t="s">
        <v>1056</v>
      </c>
      <c r="F105" s="2" t="s">
        <v>1057</v>
      </c>
      <c r="G105" s="2">
        <v>122</v>
      </c>
      <c r="H105" s="7" t="s">
        <v>1058</v>
      </c>
      <c r="I105" s="7" t="s">
        <v>787</v>
      </c>
      <c r="J105" s="2" t="e">
        <f>G105/#REF!</f>
        <v>#REF!</v>
      </c>
      <c r="K105" s="5">
        <f t="shared" si="23"/>
        <v>800</v>
      </c>
      <c r="L105" s="27">
        <f t="shared" si="16"/>
        <v>8</v>
      </c>
      <c r="M105" s="5">
        <f t="shared" si="25"/>
        <v>1300</v>
      </c>
      <c r="N105" s="27">
        <f t="shared" si="17"/>
        <v>13</v>
      </c>
      <c r="O105" s="5">
        <f t="shared" si="26"/>
        <v>4000</v>
      </c>
      <c r="P105" s="27">
        <f t="shared" si="18"/>
        <v>10</v>
      </c>
      <c r="Q105" s="5">
        <f t="shared" si="24"/>
        <v>3750</v>
      </c>
      <c r="R105" s="31">
        <f t="shared" si="19"/>
        <v>15</v>
      </c>
      <c r="S105" s="32">
        <f t="shared" si="20"/>
        <v>46</v>
      </c>
      <c r="T105" s="23">
        <f t="shared" si="21"/>
        <v>1.9166666666666667</v>
      </c>
    </row>
    <row r="106" spans="2:20" x14ac:dyDescent="0.3">
      <c r="B106" s="2" t="s">
        <v>1059</v>
      </c>
      <c r="C106" s="2" t="s">
        <v>435</v>
      </c>
      <c r="D106" s="2" t="s">
        <v>1060</v>
      </c>
      <c r="E106" s="2" t="s">
        <v>1061</v>
      </c>
      <c r="F106" s="2" t="s">
        <v>1062</v>
      </c>
      <c r="G106" s="2">
        <v>122</v>
      </c>
      <c r="H106" s="7" t="s">
        <v>1063</v>
      </c>
      <c r="I106" s="7" t="s">
        <v>1064</v>
      </c>
      <c r="J106" s="2" t="e">
        <f>G106/#REF!</f>
        <v>#REF!</v>
      </c>
      <c r="K106" s="5">
        <f t="shared" si="23"/>
        <v>800</v>
      </c>
      <c r="L106" s="27">
        <f t="shared" si="16"/>
        <v>8</v>
      </c>
      <c r="M106" s="5">
        <f t="shared" si="25"/>
        <v>1300</v>
      </c>
      <c r="N106" s="27">
        <f t="shared" si="17"/>
        <v>13</v>
      </c>
      <c r="O106" s="5">
        <f t="shared" si="26"/>
        <v>4000</v>
      </c>
      <c r="P106" s="27">
        <f t="shared" si="18"/>
        <v>10</v>
      </c>
      <c r="Q106" s="5">
        <f t="shared" si="24"/>
        <v>3750</v>
      </c>
      <c r="R106" s="31">
        <f t="shared" si="19"/>
        <v>15</v>
      </c>
      <c r="S106" s="32">
        <f t="shared" si="20"/>
        <v>46</v>
      </c>
      <c r="T106" s="23">
        <f t="shared" si="21"/>
        <v>1.9166666666666667</v>
      </c>
    </row>
    <row r="107" spans="2:20" x14ac:dyDescent="0.3">
      <c r="B107" s="2" t="s">
        <v>1065</v>
      </c>
      <c r="C107" s="2" t="s">
        <v>435</v>
      </c>
      <c r="D107" s="2" t="s">
        <v>1066</v>
      </c>
      <c r="E107" s="2" t="s">
        <v>1067</v>
      </c>
      <c r="F107" s="2" t="s">
        <v>1068</v>
      </c>
      <c r="G107" s="2">
        <v>121</v>
      </c>
      <c r="H107" s="7" t="s">
        <v>1069</v>
      </c>
      <c r="I107" s="7" t="s">
        <v>240</v>
      </c>
      <c r="J107" s="2" t="e">
        <f>G107/#REF!</f>
        <v>#REF!</v>
      </c>
      <c r="K107" s="5">
        <f t="shared" si="23"/>
        <v>800</v>
      </c>
      <c r="L107" s="27">
        <f t="shared" si="16"/>
        <v>8</v>
      </c>
      <c r="M107" s="5">
        <f t="shared" si="25"/>
        <v>1300</v>
      </c>
      <c r="N107" s="27">
        <f t="shared" si="17"/>
        <v>13</v>
      </c>
      <c r="O107" s="5">
        <f t="shared" si="26"/>
        <v>4000</v>
      </c>
      <c r="P107" s="27">
        <f t="shared" si="18"/>
        <v>10</v>
      </c>
      <c r="Q107" s="5">
        <f t="shared" si="24"/>
        <v>3750</v>
      </c>
      <c r="R107" s="31">
        <f t="shared" si="19"/>
        <v>15</v>
      </c>
      <c r="S107" s="32">
        <f t="shared" si="20"/>
        <v>46</v>
      </c>
      <c r="T107" s="23">
        <f t="shared" si="21"/>
        <v>1.9166666666666667</v>
      </c>
    </row>
    <row r="108" spans="2:20" x14ac:dyDescent="0.3">
      <c r="B108" s="2" t="s">
        <v>1070</v>
      </c>
      <c r="C108" s="2" t="s">
        <v>794</v>
      </c>
      <c r="D108" s="2" t="s">
        <v>1071</v>
      </c>
      <c r="E108" s="2" t="s">
        <v>1072</v>
      </c>
      <c r="F108" s="2" t="s">
        <v>1073</v>
      </c>
      <c r="G108" s="2">
        <v>120</v>
      </c>
      <c r="H108" s="7" t="s">
        <v>1074</v>
      </c>
      <c r="I108" s="7" t="s">
        <v>327</v>
      </c>
      <c r="J108" s="2" t="e">
        <f>G108/#REF!</f>
        <v>#REF!</v>
      </c>
      <c r="K108" s="5">
        <f t="shared" si="23"/>
        <v>800</v>
      </c>
      <c r="L108" s="27">
        <f t="shared" si="16"/>
        <v>8</v>
      </c>
      <c r="M108" s="5">
        <f t="shared" si="25"/>
        <v>1300</v>
      </c>
      <c r="N108" s="27">
        <f t="shared" si="17"/>
        <v>13</v>
      </c>
      <c r="O108" s="5">
        <f t="shared" si="26"/>
        <v>4000</v>
      </c>
      <c r="P108" s="27">
        <f t="shared" si="18"/>
        <v>10</v>
      </c>
      <c r="Q108" s="5">
        <f t="shared" si="24"/>
        <v>3750</v>
      </c>
      <c r="R108" s="31">
        <f t="shared" si="19"/>
        <v>15</v>
      </c>
      <c r="S108" s="32">
        <f t="shared" si="20"/>
        <v>46</v>
      </c>
      <c r="T108" s="23">
        <f t="shared" si="21"/>
        <v>1.9166666666666667</v>
      </c>
    </row>
    <row r="109" spans="2:20" ht="28.8" x14ac:dyDescent="0.3">
      <c r="B109" s="2" t="s">
        <v>1075</v>
      </c>
      <c r="C109" s="2" t="s">
        <v>351</v>
      </c>
      <c r="D109" s="2" t="s">
        <v>1076</v>
      </c>
      <c r="E109" s="2" t="s">
        <v>1077</v>
      </c>
      <c r="F109" s="2" t="s">
        <v>1078</v>
      </c>
      <c r="G109" s="2">
        <v>120</v>
      </c>
      <c r="H109" s="7" t="s">
        <v>1079</v>
      </c>
      <c r="I109" s="7" t="s">
        <v>376</v>
      </c>
      <c r="J109" s="2" t="e">
        <f>G109/#REF!</f>
        <v>#REF!</v>
      </c>
      <c r="K109" s="5">
        <f t="shared" si="23"/>
        <v>800</v>
      </c>
      <c r="L109" s="27">
        <f t="shared" si="16"/>
        <v>8</v>
      </c>
      <c r="M109" s="5">
        <f t="shared" si="25"/>
        <v>1300</v>
      </c>
      <c r="N109" s="27">
        <f t="shared" si="17"/>
        <v>13</v>
      </c>
      <c r="O109" s="5">
        <f t="shared" si="26"/>
        <v>4000</v>
      </c>
      <c r="P109" s="27">
        <f t="shared" si="18"/>
        <v>10</v>
      </c>
      <c r="Q109" s="5">
        <f t="shared" si="24"/>
        <v>3750</v>
      </c>
      <c r="R109" s="31">
        <f t="shared" si="19"/>
        <v>15</v>
      </c>
      <c r="S109" s="32">
        <f t="shared" si="20"/>
        <v>46</v>
      </c>
      <c r="T109" s="23">
        <f t="shared" si="21"/>
        <v>1.9166666666666667</v>
      </c>
    </row>
    <row r="110" spans="2:20" x14ac:dyDescent="0.3">
      <c r="B110" s="2" t="s">
        <v>1080</v>
      </c>
      <c r="C110" s="2" t="s">
        <v>145</v>
      </c>
      <c r="D110" s="2" t="s">
        <v>1081</v>
      </c>
      <c r="E110" s="2" t="s">
        <v>1082</v>
      </c>
      <c r="F110" s="2" t="s">
        <v>1083</v>
      </c>
      <c r="G110" s="2">
        <v>120</v>
      </c>
      <c r="H110" s="7" t="s">
        <v>1084</v>
      </c>
      <c r="I110" s="7" t="s">
        <v>961</v>
      </c>
      <c r="J110" s="2" t="e">
        <f>G110/#REF!</f>
        <v>#REF!</v>
      </c>
      <c r="K110" s="5">
        <f t="shared" si="23"/>
        <v>800</v>
      </c>
      <c r="L110" s="27">
        <f t="shared" si="16"/>
        <v>8</v>
      </c>
      <c r="M110" s="5">
        <f t="shared" si="25"/>
        <v>1300</v>
      </c>
      <c r="N110" s="27">
        <f t="shared" si="17"/>
        <v>13</v>
      </c>
      <c r="O110" s="5">
        <f t="shared" si="26"/>
        <v>4000</v>
      </c>
      <c r="P110" s="27">
        <f t="shared" si="18"/>
        <v>10</v>
      </c>
      <c r="Q110" s="5">
        <f t="shared" si="24"/>
        <v>3750</v>
      </c>
      <c r="R110" s="31">
        <f t="shared" si="19"/>
        <v>15</v>
      </c>
      <c r="S110" s="32">
        <f t="shared" si="20"/>
        <v>46</v>
      </c>
      <c r="T110" s="23">
        <f t="shared" si="21"/>
        <v>1.9166666666666667</v>
      </c>
    </row>
    <row r="111" spans="2:20" x14ac:dyDescent="0.3">
      <c r="B111" s="2" t="s">
        <v>1085</v>
      </c>
      <c r="C111" s="2" t="s">
        <v>249</v>
      </c>
      <c r="D111" s="2" t="s">
        <v>1086</v>
      </c>
      <c r="E111" s="2" t="s">
        <v>1087</v>
      </c>
      <c r="F111" s="2" t="s">
        <v>1088</v>
      </c>
      <c r="G111" s="2">
        <v>120</v>
      </c>
      <c r="H111" s="7" t="s">
        <v>1089</v>
      </c>
      <c r="I111" s="7" t="s">
        <v>349</v>
      </c>
      <c r="J111" s="2" t="e">
        <f>G111/#REF!</f>
        <v>#REF!</v>
      </c>
      <c r="K111" s="5">
        <f t="shared" si="23"/>
        <v>800</v>
      </c>
      <c r="L111" s="27">
        <f t="shared" si="16"/>
        <v>8</v>
      </c>
      <c r="M111" s="5">
        <f t="shared" si="25"/>
        <v>1300</v>
      </c>
      <c r="N111" s="27">
        <f t="shared" si="17"/>
        <v>13</v>
      </c>
      <c r="O111" s="5">
        <f t="shared" si="26"/>
        <v>4000</v>
      </c>
      <c r="P111" s="27">
        <f t="shared" si="18"/>
        <v>10</v>
      </c>
      <c r="Q111" s="5">
        <f t="shared" si="24"/>
        <v>3750</v>
      </c>
      <c r="R111" s="31">
        <f t="shared" si="19"/>
        <v>15</v>
      </c>
      <c r="S111" s="32">
        <f t="shared" si="20"/>
        <v>46</v>
      </c>
      <c r="T111" s="23">
        <f t="shared" si="21"/>
        <v>1.9166666666666667</v>
      </c>
    </row>
    <row r="112" spans="2:20" x14ac:dyDescent="0.3">
      <c r="B112" s="2" t="s">
        <v>1090</v>
      </c>
      <c r="C112" s="2" t="s">
        <v>435</v>
      </c>
      <c r="D112" s="2" t="s">
        <v>1091</v>
      </c>
      <c r="E112" s="2" t="s">
        <v>1092</v>
      </c>
      <c r="F112" s="2" t="s">
        <v>1093</v>
      </c>
      <c r="G112" s="2">
        <v>120</v>
      </c>
      <c r="H112" s="7" t="s">
        <v>1094</v>
      </c>
      <c r="I112" s="7" t="s">
        <v>1095</v>
      </c>
      <c r="J112" s="2" t="e">
        <f>G112/#REF!</f>
        <v>#REF!</v>
      </c>
      <c r="K112" s="5">
        <f t="shared" si="23"/>
        <v>800</v>
      </c>
      <c r="L112" s="27">
        <f t="shared" si="16"/>
        <v>8</v>
      </c>
      <c r="M112" s="5">
        <f t="shared" si="25"/>
        <v>1300</v>
      </c>
      <c r="N112" s="27">
        <f t="shared" si="17"/>
        <v>13</v>
      </c>
      <c r="O112" s="5">
        <f t="shared" si="26"/>
        <v>4000</v>
      </c>
      <c r="P112" s="27">
        <f t="shared" si="18"/>
        <v>10</v>
      </c>
      <c r="Q112" s="5">
        <f t="shared" si="24"/>
        <v>3750</v>
      </c>
      <c r="R112" s="31">
        <f t="shared" si="19"/>
        <v>15</v>
      </c>
      <c r="S112" s="32">
        <f t="shared" si="20"/>
        <v>46</v>
      </c>
      <c r="T112" s="23">
        <f t="shared" si="21"/>
        <v>1.9166666666666667</v>
      </c>
    </row>
    <row r="113" spans="2:20" x14ac:dyDescent="0.3">
      <c r="B113" s="2" t="s">
        <v>1096</v>
      </c>
      <c r="C113" s="2" t="s">
        <v>890</v>
      </c>
      <c r="D113" s="40">
        <v>3177875364</v>
      </c>
      <c r="E113" s="2" t="s">
        <v>1097</v>
      </c>
      <c r="F113" s="2" t="s">
        <v>1098</v>
      </c>
      <c r="G113" s="2">
        <v>120</v>
      </c>
      <c r="H113" s="7" t="s">
        <v>1099</v>
      </c>
      <c r="I113" s="7" t="s">
        <v>1100</v>
      </c>
      <c r="J113" s="2" t="e">
        <f>G113/#REF!</f>
        <v>#REF!</v>
      </c>
      <c r="K113" s="5">
        <f t="shared" si="23"/>
        <v>800</v>
      </c>
      <c r="L113" s="27">
        <f t="shared" si="16"/>
        <v>8</v>
      </c>
      <c r="M113" s="5">
        <f t="shared" si="25"/>
        <v>1300</v>
      </c>
      <c r="N113" s="27">
        <f t="shared" si="17"/>
        <v>13</v>
      </c>
      <c r="O113" s="5">
        <f t="shared" si="26"/>
        <v>4000</v>
      </c>
      <c r="P113" s="27">
        <f t="shared" si="18"/>
        <v>10</v>
      </c>
      <c r="Q113" s="5">
        <f t="shared" si="24"/>
        <v>3750</v>
      </c>
      <c r="R113" s="31">
        <f t="shared" si="19"/>
        <v>15</v>
      </c>
      <c r="S113" s="32">
        <f t="shared" si="20"/>
        <v>46</v>
      </c>
      <c r="T113" s="23">
        <f t="shared" si="21"/>
        <v>1.9166666666666667</v>
      </c>
    </row>
    <row r="114" spans="2:20" ht="28.8" x14ac:dyDescent="0.3">
      <c r="B114" s="2" t="s">
        <v>1101</v>
      </c>
      <c r="C114" s="2"/>
      <c r="D114" s="2" t="s">
        <v>1102</v>
      </c>
      <c r="E114" s="2" t="s">
        <v>1103</v>
      </c>
      <c r="F114" s="2" t="s">
        <v>1104</v>
      </c>
      <c r="G114" s="2">
        <v>120</v>
      </c>
      <c r="H114" s="7" t="s">
        <v>1105</v>
      </c>
      <c r="I114" s="7" t="s">
        <v>1106</v>
      </c>
      <c r="J114" s="2" t="e">
        <f>G114/#REF!</f>
        <v>#REF!</v>
      </c>
      <c r="K114" s="5">
        <f t="shared" si="23"/>
        <v>800</v>
      </c>
      <c r="L114" s="27">
        <f t="shared" si="16"/>
        <v>8</v>
      </c>
      <c r="M114" s="5">
        <f t="shared" si="25"/>
        <v>1300</v>
      </c>
      <c r="N114" s="27">
        <f t="shared" si="17"/>
        <v>13</v>
      </c>
      <c r="O114" s="5">
        <f t="shared" si="26"/>
        <v>4000</v>
      </c>
      <c r="P114" s="27">
        <f t="shared" si="18"/>
        <v>10</v>
      </c>
      <c r="Q114" s="5">
        <f t="shared" si="24"/>
        <v>3750</v>
      </c>
      <c r="R114" s="31">
        <f t="shared" si="19"/>
        <v>15</v>
      </c>
      <c r="S114" s="32">
        <f t="shared" si="20"/>
        <v>46</v>
      </c>
      <c r="T114" s="23">
        <f t="shared" si="21"/>
        <v>1.9166666666666667</v>
      </c>
    </row>
    <row r="115" spans="2:20" x14ac:dyDescent="0.3">
      <c r="B115" s="2" t="s">
        <v>1107</v>
      </c>
      <c r="C115" s="2"/>
      <c r="D115" s="2" t="s">
        <v>1108</v>
      </c>
      <c r="E115" s="2" t="s">
        <v>1109</v>
      </c>
      <c r="F115" s="2" t="s">
        <v>1110</v>
      </c>
      <c r="G115" s="2">
        <v>120</v>
      </c>
      <c r="H115" s="7" t="s">
        <v>1111</v>
      </c>
      <c r="I115" s="7" t="s">
        <v>1112</v>
      </c>
      <c r="J115" s="2" t="e">
        <f>G115/#REF!</f>
        <v>#REF!</v>
      </c>
      <c r="K115" s="5">
        <f t="shared" si="23"/>
        <v>800</v>
      </c>
      <c r="L115" s="27">
        <f t="shared" si="16"/>
        <v>8</v>
      </c>
      <c r="M115" s="5">
        <f t="shared" si="25"/>
        <v>1300</v>
      </c>
      <c r="N115" s="27">
        <f t="shared" si="17"/>
        <v>13</v>
      </c>
      <c r="O115" s="5">
        <f t="shared" si="26"/>
        <v>4000</v>
      </c>
      <c r="P115" s="27">
        <f t="shared" si="18"/>
        <v>10</v>
      </c>
      <c r="Q115" s="5">
        <f t="shared" si="24"/>
        <v>3750</v>
      </c>
      <c r="R115" s="31">
        <f t="shared" si="19"/>
        <v>15</v>
      </c>
      <c r="S115" s="32">
        <f t="shared" si="20"/>
        <v>46</v>
      </c>
      <c r="T115" s="23">
        <f t="shared" si="21"/>
        <v>1.9166666666666667</v>
      </c>
    </row>
    <row r="116" spans="2:20" ht="28.8" x14ac:dyDescent="0.3">
      <c r="B116" s="2" t="s">
        <v>1113</v>
      </c>
      <c r="C116" s="2"/>
      <c r="D116" s="2" t="s">
        <v>1114</v>
      </c>
      <c r="E116" s="2" t="s">
        <v>1115</v>
      </c>
      <c r="F116" s="2" t="s">
        <v>1116</v>
      </c>
      <c r="G116" s="2">
        <v>120</v>
      </c>
      <c r="H116" s="7" t="s">
        <v>1117</v>
      </c>
      <c r="I116" s="7" t="s">
        <v>610</v>
      </c>
      <c r="J116" s="2" t="e">
        <f>G116/#REF!</f>
        <v>#REF!</v>
      </c>
      <c r="K116" s="5">
        <f t="shared" si="23"/>
        <v>800</v>
      </c>
      <c r="L116" s="27">
        <f t="shared" si="16"/>
        <v>8</v>
      </c>
      <c r="M116" s="5">
        <f t="shared" si="25"/>
        <v>1300</v>
      </c>
      <c r="N116" s="27">
        <f t="shared" si="17"/>
        <v>13</v>
      </c>
      <c r="O116" s="5">
        <f t="shared" si="26"/>
        <v>4000</v>
      </c>
      <c r="P116" s="27">
        <f t="shared" si="18"/>
        <v>10</v>
      </c>
      <c r="Q116" s="5">
        <f t="shared" si="24"/>
        <v>3750</v>
      </c>
      <c r="R116" s="31">
        <f t="shared" si="19"/>
        <v>15</v>
      </c>
      <c r="S116" s="32">
        <f t="shared" si="20"/>
        <v>46</v>
      </c>
      <c r="T116" s="23">
        <f t="shared" si="21"/>
        <v>1.9166666666666667</v>
      </c>
    </row>
    <row r="117" spans="2:20" x14ac:dyDescent="0.3">
      <c r="B117" s="2" t="s">
        <v>1118</v>
      </c>
      <c r="C117" s="2"/>
      <c r="D117" s="2" t="s">
        <v>1119</v>
      </c>
      <c r="E117" s="2" t="s">
        <v>1120</v>
      </c>
      <c r="F117" s="2" t="s">
        <v>1121</v>
      </c>
      <c r="G117" s="2">
        <v>120</v>
      </c>
      <c r="H117" s="7" t="s">
        <v>1122</v>
      </c>
      <c r="I117" s="7" t="s">
        <v>1123</v>
      </c>
      <c r="J117" s="2" t="e">
        <f>G117/#REF!</f>
        <v>#REF!</v>
      </c>
      <c r="K117" s="5">
        <f t="shared" si="23"/>
        <v>800</v>
      </c>
      <c r="L117" s="27">
        <f t="shared" si="16"/>
        <v>8</v>
      </c>
      <c r="M117" s="5">
        <f t="shared" si="25"/>
        <v>1300</v>
      </c>
      <c r="N117" s="27">
        <f t="shared" si="17"/>
        <v>13</v>
      </c>
      <c r="O117" s="5">
        <f t="shared" si="26"/>
        <v>4000</v>
      </c>
      <c r="P117" s="27">
        <f t="shared" si="18"/>
        <v>10</v>
      </c>
      <c r="Q117" s="5">
        <f t="shared" si="24"/>
        <v>3750</v>
      </c>
      <c r="R117" s="31">
        <f t="shared" si="19"/>
        <v>15</v>
      </c>
      <c r="S117" s="32">
        <f t="shared" si="20"/>
        <v>46</v>
      </c>
      <c r="T117" s="23">
        <f t="shared" si="21"/>
        <v>1.9166666666666667</v>
      </c>
    </row>
    <row r="118" spans="2:20" x14ac:dyDescent="0.3">
      <c r="B118" s="2" t="s">
        <v>1124</v>
      </c>
      <c r="C118" s="2" t="s">
        <v>435</v>
      </c>
      <c r="D118" s="2" t="s">
        <v>1125</v>
      </c>
      <c r="E118" s="2" t="s">
        <v>1126</v>
      </c>
      <c r="F118" s="2" t="s">
        <v>1127</v>
      </c>
      <c r="G118" s="2">
        <v>119</v>
      </c>
      <c r="H118" s="7" t="s">
        <v>1128</v>
      </c>
      <c r="I118" s="7" t="s">
        <v>1129</v>
      </c>
      <c r="J118" s="2" t="e">
        <f>G118/#REF!</f>
        <v>#REF!</v>
      </c>
      <c r="K118" s="5">
        <f t="shared" si="23"/>
        <v>800</v>
      </c>
      <c r="L118" s="27">
        <f t="shared" si="16"/>
        <v>8</v>
      </c>
      <c r="M118" s="5">
        <f t="shared" si="25"/>
        <v>1300</v>
      </c>
      <c r="N118" s="27">
        <f t="shared" si="17"/>
        <v>13</v>
      </c>
      <c r="O118" s="5">
        <f t="shared" si="26"/>
        <v>4000</v>
      </c>
      <c r="P118" s="27">
        <f t="shared" si="18"/>
        <v>10</v>
      </c>
      <c r="Q118" s="5">
        <f t="shared" si="24"/>
        <v>3750</v>
      </c>
      <c r="R118" s="31">
        <f t="shared" si="19"/>
        <v>15</v>
      </c>
      <c r="S118" s="32">
        <f t="shared" si="20"/>
        <v>46</v>
      </c>
      <c r="T118" s="23">
        <f t="shared" si="21"/>
        <v>1.9166666666666667</v>
      </c>
    </row>
    <row r="119" spans="2:20" ht="28.8" x14ac:dyDescent="0.3">
      <c r="B119" s="2" t="s">
        <v>923</v>
      </c>
      <c r="C119" s="2" t="s">
        <v>222</v>
      </c>
      <c r="D119" s="2" t="s">
        <v>924</v>
      </c>
      <c r="E119" s="2" t="s">
        <v>925</v>
      </c>
      <c r="F119" s="2" t="s">
        <v>926</v>
      </c>
      <c r="G119" s="2">
        <v>126</v>
      </c>
      <c r="H119" s="7" t="s">
        <v>927</v>
      </c>
      <c r="I119" s="7" t="s">
        <v>503</v>
      </c>
      <c r="J119" s="2" t="e">
        <f>G119/#REF!</f>
        <v>#REF!</v>
      </c>
      <c r="K119" s="5">
        <f t="shared" si="23"/>
        <v>800</v>
      </c>
      <c r="L119" s="27">
        <f t="shared" si="16"/>
        <v>8</v>
      </c>
      <c r="M119" s="5">
        <f t="shared" si="25"/>
        <v>1300</v>
      </c>
      <c r="N119" s="27">
        <f t="shared" si="17"/>
        <v>13</v>
      </c>
      <c r="O119" s="5">
        <f t="shared" si="26"/>
        <v>4000</v>
      </c>
      <c r="P119" s="27">
        <f t="shared" si="18"/>
        <v>10</v>
      </c>
      <c r="Q119" s="5">
        <f t="shared" ref="Q119:Q151" si="27">250*16</f>
        <v>4000</v>
      </c>
      <c r="R119" s="31">
        <f t="shared" si="19"/>
        <v>16</v>
      </c>
      <c r="S119" s="32">
        <f t="shared" si="20"/>
        <v>47</v>
      </c>
      <c r="T119" s="23">
        <f t="shared" si="21"/>
        <v>1.9583333333333333</v>
      </c>
    </row>
    <row r="120" spans="2:20" x14ac:dyDescent="0.3">
      <c r="B120" s="2" t="s">
        <v>928</v>
      </c>
      <c r="C120" s="2" t="s">
        <v>67</v>
      </c>
      <c r="D120" s="2" t="s">
        <v>929</v>
      </c>
      <c r="E120" s="2" t="s">
        <v>930</v>
      </c>
      <c r="F120" s="2" t="s">
        <v>931</v>
      </c>
      <c r="G120" s="2">
        <v>126</v>
      </c>
      <c r="H120" s="7" t="s">
        <v>932</v>
      </c>
      <c r="I120" s="7" t="s">
        <v>933</v>
      </c>
      <c r="J120" s="2" t="e">
        <f>G120/#REF!</f>
        <v>#REF!</v>
      </c>
      <c r="K120" s="5">
        <f t="shared" si="23"/>
        <v>800</v>
      </c>
      <c r="L120" s="27">
        <f t="shared" si="16"/>
        <v>8</v>
      </c>
      <c r="M120" s="5">
        <f t="shared" si="25"/>
        <v>1300</v>
      </c>
      <c r="N120" s="27">
        <f t="shared" si="17"/>
        <v>13</v>
      </c>
      <c r="O120" s="5">
        <f t="shared" si="26"/>
        <v>4000</v>
      </c>
      <c r="P120" s="27">
        <f t="shared" si="18"/>
        <v>10</v>
      </c>
      <c r="Q120" s="5">
        <f t="shared" si="27"/>
        <v>4000</v>
      </c>
      <c r="R120" s="31">
        <f t="shared" si="19"/>
        <v>16</v>
      </c>
      <c r="S120" s="32">
        <f t="shared" si="20"/>
        <v>47</v>
      </c>
      <c r="T120" s="23">
        <f t="shared" si="21"/>
        <v>1.9583333333333333</v>
      </c>
    </row>
    <row r="121" spans="2:20" x14ac:dyDescent="0.3">
      <c r="B121" s="2" t="s">
        <v>934</v>
      </c>
      <c r="C121" s="2" t="s">
        <v>435</v>
      </c>
      <c r="D121" s="2" t="s">
        <v>935</v>
      </c>
      <c r="E121" s="2" t="s">
        <v>936</v>
      </c>
      <c r="F121" s="2" t="s">
        <v>937</v>
      </c>
      <c r="G121" s="2">
        <v>126</v>
      </c>
      <c r="H121" s="7" t="s">
        <v>938</v>
      </c>
      <c r="I121" s="7" t="s">
        <v>939</v>
      </c>
      <c r="J121" s="2" t="e">
        <f>G121/#REF!</f>
        <v>#REF!</v>
      </c>
      <c r="K121" s="5">
        <f t="shared" si="23"/>
        <v>800</v>
      </c>
      <c r="L121" s="27">
        <f t="shared" si="16"/>
        <v>8</v>
      </c>
      <c r="M121" s="5">
        <f t="shared" si="25"/>
        <v>1300</v>
      </c>
      <c r="N121" s="27">
        <f t="shared" si="17"/>
        <v>13</v>
      </c>
      <c r="O121" s="5">
        <f t="shared" si="26"/>
        <v>4000</v>
      </c>
      <c r="P121" s="27">
        <f t="shared" si="18"/>
        <v>10</v>
      </c>
      <c r="Q121" s="5">
        <f t="shared" si="27"/>
        <v>4000</v>
      </c>
      <c r="R121" s="31">
        <f t="shared" si="19"/>
        <v>16</v>
      </c>
      <c r="S121" s="32">
        <f t="shared" si="20"/>
        <v>47</v>
      </c>
      <c r="T121" s="23">
        <f t="shared" si="21"/>
        <v>1.9583333333333333</v>
      </c>
    </row>
    <row r="122" spans="2:20" x14ac:dyDescent="0.3">
      <c r="B122" s="2" t="s">
        <v>940</v>
      </c>
      <c r="C122" s="2" t="s">
        <v>435</v>
      </c>
      <c r="D122" s="2" t="s">
        <v>941</v>
      </c>
      <c r="E122" s="2" t="s">
        <v>942</v>
      </c>
      <c r="F122" s="2" t="s">
        <v>943</v>
      </c>
      <c r="G122" s="2">
        <v>126</v>
      </c>
      <c r="H122" s="7" t="s">
        <v>944</v>
      </c>
      <c r="I122" s="7" t="s">
        <v>945</v>
      </c>
      <c r="J122" s="2" t="e">
        <f>G122/#REF!</f>
        <v>#REF!</v>
      </c>
      <c r="K122" s="5">
        <f t="shared" si="23"/>
        <v>800</v>
      </c>
      <c r="L122" s="27">
        <f t="shared" si="16"/>
        <v>8</v>
      </c>
      <c r="M122" s="5">
        <f t="shared" si="25"/>
        <v>1300</v>
      </c>
      <c r="N122" s="27">
        <f t="shared" si="17"/>
        <v>13</v>
      </c>
      <c r="O122" s="5">
        <f t="shared" si="26"/>
        <v>4000</v>
      </c>
      <c r="P122" s="27">
        <f t="shared" si="18"/>
        <v>10</v>
      </c>
      <c r="Q122" s="5">
        <f t="shared" si="27"/>
        <v>4000</v>
      </c>
      <c r="R122" s="31">
        <f t="shared" si="19"/>
        <v>16</v>
      </c>
      <c r="S122" s="32">
        <f t="shared" si="20"/>
        <v>47</v>
      </c>
      <c r="T122" s="23">
        <f t="shared" si="21"/>
        <v>1.9583333333333333</v>
      </c>
    </row>
    <row r="123" spans="2:20" x14ac:dyDescent="0.3">
      <c r="B123" s="16" t="s">
        <v>946</v>
      </c>
      <c r="C123" s="2" t="s">
        <v>107</v>
      </c>
      <c r="D123" s="2" t="s">
        <v>947</v>
      </c>
      <c r="E123" s="2" t="s">
        <v>948</v>
      </c>
      <c r="F123" s="2" t="s">
        <v>949</v>
      </c>
      <c r="G123" s="2">
        <v>125</v>
      </c>
      <c r="H123" s="7" t="s">
        <v>950</v>
      </c>
      <c r="I123" s="7" t="s">
        <v>572</v>
      </c>
      <c r="J123" s="2" t="e">
        <f>G123/#REF!</f>
        <v>#REF!</v>
      </c>
      <c r="K123" s="5">
        <f t="shared" ref="K123:K150" si="28">100*8</f>
        <v>800</v>
      </c>
      <c r="L123" s="27">
        <f t="shared" si="16"/>
        <v>8</v>
      </c>
      <c r="M123" s="5">
        <f t="shared" si="25"/>
        <v>1300</v>
      </c>
      <c r="N123" s="27">
        <f t="shared" si="17"/>
        <v>13</v>
      </c>
      <c r="O123" s="5">
        <f t="shared" si="26"/>
        <v>4000</v>
      </c>
      <c r="P123" s="27">
        <f t="shared" si="18"/>
        <v>10</v>
      </c>
      <c r="Q123" s="5">
        <f t="shared" si="27"/>
        <v>4000</v>
      </c>
      <c r="R123" s="31">
        <f t="shared" si="19"/>
        <v>16</v>
      </c>
      <c r="S123" s="32">
        <f t="shared" si="20"/>
        <v>47</v>
      </c>
      <c r="T123" s="23">
        <f t="shared" si="21"/>
        <v>1.9583333333333333</v>
      </c>
    </row>
    <row r="124" spans="2:20" x14ac:dyDescent="0.3">
      <c r="B124" s="16" t="s">
        <v>951</v>
      </c>
      <c r="C124" s="2" t="s">
        <v>107</v>
      </c>
      <c r="D124" s="2" t="s">
        <v>952</v>
      </c>
      <c r="E124" s="2" t="s">
        <v>953</v>
      </c>
      <c r="F124" s="2" t="s">
        <v>954</v>
      </c>
      <c r="G124" s="2">
        <v>125</v>
      </c>
      <c r="H124" s="7" t="s">
        <v>955</v>
      </c>
      <c r="I124" s="7" t="s">
        <v>150</v>
      </c>
      <c r="J124" s="2" t="e">
        <f>G124/#REF!</f>
        <v>#REF!</v>
      </c>
      <c r="K124" s="5">
        <f t="shared" si="28"/>
        <v>800</v>
      </c>
      <c r="L124" s="27">
        <f t="shared" si="16"/>
        <v>8</v>
      </c>
      <c r="M124" s="5">
        <f t="shared" si="25"/>
        <v>1300</v>
      </c>
      <c r="N124" s="27">
        <f t="shared" si="17"/>
        <v>13</v>
      </c>
      <c r="O124" s="5">
        <f t="shared" si="26"/>
        <v>4000</v>
      </c>
      <c r="P124" s="27">
        <f t="shared" si="18"/>
        <v>10</v>
      </c>
      <c r="Q124" s="5">
        <f t="shared" si="27"/>
        <v>4000</v>
      </c>
      <c r="R124" s="31">
        <f t="shared" si="19"/>
        <v>16</v>
      </c>
      <c r="S124" s="32">
        <f t="shared" si="20"/>
        <v>47</v>
      </c>
      <c r="T124" s="23">
        <f t="shared" si="21"/>
        <v>1.9583333333333333</v>
      </c>
    </row>
    <row r="125" spans="2:20" x14ac:dyDescent="0.3">
      <c r="B125" s="16" t="s">
        <v>956</v>
      </c>
      <c r="C125" s="2" t="s">
        <v>107</v>
      </c>
      <c r="D125" s="2" t="s">
        <v>957</v>
      </c>
      <c r="E125" s="2" t="s">
        <v>958</v>
      </c>
      <c r="F125" s="2" t="s">
        <v>959</v>
      </c>
      <c r="G125" s="2">
        <v>125</v>
      </c>
      <c r="H125" s="7" t="s">
        <v>960</v>
      </c>
      <c r="I125" s="7" t="s">
        <v>961</v>
      </c>
      <c r="J125" s="2" t="e">
        <f>G125/#REF!</f>
        <v>#REF!</v>
      </c>
      <c r="K125" s="5">
        <f t="shared" si="28"/>
        <v>800</v>
      </c>
      <c r="L125" s="27">
        <f t="shared" si="16"/>
        <v>8</v>
      </c>
      <c r="M125" s="5">
        <f t="shared" si="25"/>
        <v>1300</v>
      </c>
      <c r="N125" s="27">
        <f t="shared" si="17"/>
        <v>13</v>
      </c>
      <c r="O125" s="5">
        <f t="shared" si="26"/>
        <v>4000</v>
      </c>
      <c r="P125" s="27">
        <f t="shared" si="18"/>
        <v>10</v>
      </c>
      <c r="Q125" s="5">
        <f t="shared" si="27"/>
        <v>4000</v>
      </c>
      <c r="R125" s="31">
        <f t="shared" si="19"/>
        <v>16</v>
      </c>
      <c r="S125" s="32">
        <f t="shared" si="20"/>
        <v>47</v>
      </c>
      <c r="T125" s="23">
        <f t="shared" si="21"/>
        <v>1.9583333333333333</v>
      </c>
    </row>
    <row r="126" spans="2:20" x14ac:dyDescent="0.3">
      <c r="B126" s="16" t="s">
        <v>962</v>
      </c>
      <c r="C126" s="2" t="s">
        <v>107</v>
      </c>
      <c r="D126" s="2" t="s">
        <v>963</v>
      </c>
      <c r="E126" s="2" t="s">
        <v>964</v>
      </c>
      <c r="F126" s="2" t="s">
        <v>965</v>
      </c>
      <c r="G126" s="2">
        <v>125</v>
      </c>
      <c r="H126" s="7" t="s">
        <v>966</v>
      </c>
      <c r="I126" s="7" t="s">
        <v>169</v>
      </c>
      <c r="J126" s="2" t="e">
        <f>G126/#REF!</f>
        <v>#REF!</v>
      </c>
      <c r="K126" s="5">
        <f t="shared" si="28"/>
        <v>800</v>
      </c>
      <c r="L126" s="27">
        <f t="shared" si="16"/>
        <v>8</v>
      </c>
      <c r="M126" s="5">
        <f t="shared" si="25"/>
        <v>1300</v>
      </c>
      <c r="N126" s="27">
        <f t="shared" si="17"/>
        <v>13</v>
      </c>
      <c r="O126" s="5">
        <f t="shared" si="26"/>
        <v>4000</v>
      </c>
      <c r="P126" s="27">
        <f t="shared" si="18"/>
        <v>10</v>
      </c>
      <c r="Q126" s="5">
        <f t="shared" si="27"/>
        <v>4000</v>
      </c>
      <c r="R126" s="31">
        <f t="shared" si="19"/>
        <v>16</v>
      </c>
      <c r="S126" s="32">
        <f t="shared" si="20"/>
        <v>47</v>
      </c>
      <c r="T126" s="23">
        <f t="shared" si="21"/>
        <v>1.9583333333333333</v>
      </c>
    </row>
    <row r="127" spans="2:20" ht="28.8" x14ac:dyDescent="0.3">
      <c r="B127" s="2" t="s">
        <v>967</v>
      </c>
      <c r="C127" s="2" t="s">
        <v>351</v>
      </c>
      <c r="D127" s="2" t="s">
        <v>968</v>
      </c>
      <c r="E127" s="2" t="s">
        <v>969</v>
      </c>
      <c r="F127" s="2" t="s">
        <v>970</v>
      </c>
      <c r="G127" s="2">
        <v>125</v>
      </c>
      <c r="H127" s="7" t="s">
        <v>971</v>
      </c>
      <c r="I127" s="7" t="s">
        <v>972</v>
      </c>
      <c r="J127" s="2" t="e">
        <f>G127/#REF!</f>
        <v>#REF!</v>
      </c>
      <c r="K127" s="5">
        <f t="shared" si="28"/>
        <v>800</v>
      </c>
      <c r="L127" s="27">
        <f t="shared" si="16"/>
        <v>8</v>
      </c>
      <c r="M127" s="5">
        <f t="shared" si="25"/>
        <v>1300</v>
      </c>
      <c r="N127" s="27">
        <f t="shared" si="17"/>
        <v>13</v>
      </c>
      <c r="O127" s="5">
        <f t="shared" si="26"/>
        <v>4000</v>
      </c>
      <c r="P127" s="27">
        <f t="shared" si="18"/>
        <v>10</v>
      </c>
      <c r="Q127" s="5">
        <f t="shared" si="27"/>
        <v>4000</v>
      </c>
      <c r="R127" s="31">
        <f t="shared" si="19"/>
        <v>16</v>
      </c>
      <c r="S127" s="32">
        <f t="shared" si="20"/>
        <v>47</v>
      </c>
      <c r="T127" s="23">
        <f t="shared" si="21"/>
        <v>1.9583333333333333</v>
      </c>
    </row>
    <row r="128" spans="2:20" ht="28.8" x14ac:dyDescent="0.3">
      <c r="B128" s="2" t="s">
        <v>973</v>
      </c>
      <c r="C128" s="2" t="s">
        <v>511</v>
      </c>
      <c r="D128" s="2" t="s">
        <v>974</v>
      </c>
      <c r="E128" s="2" t="s">
        <v>975</v>
      </c>
      <c r="F128" s="2" t="s">
        <v>976</v>
      </c>
      <c r="G128" s="2">
        <v>125</v>
      </c>
      <c r="H128" s="7" t="s">
        <v>977</v>
      </c>
      <c r="I128" s="7" t="s">
        <v>610</v>
      </c>
      <c r="J128" s="2" t="e">
        <f>G128/#REF!</f>
        <v>#REF!</v>
      </c>
      <c r="K128" s="5">
        <f t="shared" si="28"/>
        <v>800</v>
      </c>
      <c r="L128" s="27">
        <f t="shared" si="16"/>
        <v>8</v>
      </c>
      <c r="M128" s="5">
        <f t="shared" si="25"/>
        <v>1300</v>
      </c>
      <c r="N128" s="27">
        <f t="shared" si="17"/>
        <v>13</v>
      </c>
      <c r="O128" s="5">
        <f t="shared" si="26"/>
        <v>4000</v>
      </c>
      <c r="P128" s="27">
        <f t="shared" si="18"/>
        <v>10</v>
      </c>
      <c r="Q128" s="5">
        <f t="shared" si="27"/>
        <v>4000</v>
      </c>
      <c r="R128" s="31">
        <f t="shared" si="19"/>
        <v>16</v>
      </c>
      <c r="S128" s="32">
        <f t="shared" si="20"/>
        <v>47</v>
      </c>
      <c r="T128" s="23">
        <f t="shared" si="21"/>
        <v>1.9583333333333333</v>
      </c>
    </row>
    <row r="129" spans="2:20" x14ac:dyDescent="0.3">
      <c r="B129" s="2" t="s">
        <v>978</v>
      </c>
      <c r="C129" s="2" t="s">
        <v>979</v>
      </c>
      <c r="D129" s="2" t="s">
        <v>980</v>
      </c>
      <c r="E129" s="2" t="s">
        <v>981</v>
      </c>
      <c r="F129" s="2" t="s">
        <v>982</v>
      </c>
      <c r="G129" s="2">
        <v>125</v>
      </c>
      <c r="H129" s="7" t="s">
        <v>983</v>
      </c>
      <c r="I129" s="7" t="s">
        <v>984</v>
      </c>
      <c r="J129" s="2" t="e">
        <f>G129/#REF!</f>
        <v>#REF!</v>
      </c>
      <c r="K129" s="5">
        <f t="shared" si="28"/>
        <v>800</v>
      </c>
      <c r="L129" s="27">
        <f t="shared" si="16"/>
        <v>8</v>
      </c>
      <c r="M129" s="5">
        <f t="shared" si="25"/>
        <v>1300</v>
      </c>
      <c r="N129" s="27">
        <f t="shared" si="17"/>
        <v>13</v>
      </c>
      <c r="O129" s="5">
        <f t="shared" si="26"/>
        <v>4000</v>
      </c>
      <c r="P129" s="27">
        <f t="shared" si="18"/>
        <v>10</v>
      </c>
      <c r="Q129" s="5">
        <f t="shared" si="27"/>
        <v>4000</v>
      </c>
      <c r="R129" s="31">
        <f t="shared" si="19"/>
        <v>16</v>
      </c>
      <c r="S129" s="32">
        <f t="shared" si="20"/>
        <v>47</v>
      </c>
      <c r="T129" s="23">
        <f t="shared" si="21"/>
        <v>1.9583333333333333</v>
      </c>
    </row>
    <row r="130" spans="2:20" x14ac:dyDescent="0.3">
      <c r="B130" s="2" t="s">
        <v>985</v>
      </c>
      <c r="C130" s="2" t="s">
        <v>635</v>
      </c>
      <c r="D130" s="2" t="s">
        <v>986</v>
      </c>
      <c r="E130" s="2" t="s">
        <v>987</v>
      </c>
      <c r="F130" s="2" t="s">
        <v>988</v>
      </c>
      <c r="G130" s="2">
        <v>125</v>
      </c>
      <c r="H130" s="7" t="s">
        <v>989</v>
      </c>
      <c r="I130" s="7" t="s">
        <v>990</v>
      </c>
      <c r="J130" s="2" t="e">
        <f>G130/#REF!</f>
        <v>#REF!</v>
      </c>
      <c r="K130" s="5">
        <f t="shared" si="28"/>
        <v>800</v>
      </c>
      <c r="L130" s="27">
        <f t="shared" ref="L130:L193" si="29">K130/100</f>
        <v>8</v>
      </c>
      <c r="M130" s="5">
        <f t="shared" si="25"/>
        <v>1300</v>
      </c>
      <c r="N130" s="27">
        <f t="shared" ref="N130:N193" si="30">M130/100</f>
        <v>13</v>
      </c>
      <c r="O130" s="5">
        <f t="shared" si="26"/>
        <v>4000</v>
      </c>
      <c r="P130" s="27">
        <f t="shared" ref="P130:P193" si="31">O130/400</f>
        <v>10</v>
      </c>
      <c r="Q130" s="5">
        <f t="shared" si="27"/>
        <v>4000</v>
      </c>
      <c r="R130" s="31">
        <f t="shared" ref="R130:R193" si="32">Q130/250</f>
        <v>16</v>
      </c>
      <c r="S130" s="32">
        <f t="shared" ref="S130:S193" si="33">SUM(L130,N130,P130,R130)</f>
        <v>47</v>
      </c>
      <c r="T130" s="23">
        <f t="shared" ref="T130:T193" si="34">S130/24</f>
        <v>1.9583333333333333</v>
      </c>
    </row>
    <row r="131" spans="2:20" ht="28.8" x14ac:dyDescent="0.3">
      <c r="B131" s="2" t="s">
        <v>991</v>
      </c>
      <c r="C131" s="2" t="s">
        <v>73</v>
      </c>
      <c r="D131" s="2" t="s">
        <v>992</v>
      </c>
      <c r="E131" s="2" t="s">
        <v>993</v>
      </c>
      <c r="F131" s="2" t="s">
        <v>994</v>
      </c>
      <c r="G131" s="2">
        <v>125</v>
      </c>
      <c r="H131" s="7" t="s">
        <v>995</v>
      </c>
      <c r="I131" s="7" t="s">
        <v>996</v>
      </c>
      <c r="J131" s="2" t="e">
        <f>G131/#REF!</f>
        <v>#REF!</v>
      </c>
      <c r="K131" s="5">
        <f t="shared" si="28"/>
        <v>800</v>
      </c>
      <c r="L131" s="27">
        <f t="shared" si="29"/>
        <v>8</v>
      </c>
      <c r="M131" s="5">
        <f t="shared" si="25"/>
        <v>1300</v>
      </c>
      <c r="N131" s="27">
        <f t="shared" si="30"/>
        <v>13</v>
      </c>
      <c r="O131" s="5">
        <f t="shared" si="26"/>
        <v>4000</v>
      </c>
      <c r="P131" s="27">
        <f t="shared" si="31"/>
        <v>10</v>
      </c>
      <c r="Q131" s="5">
        <f t="shared" si="27"/>
        <v>4000</v>
      </c>
      <c r="R131" s="31">
        <f t="shared" si="32"/>
        <v>16</v>
      </c>
      <c r="S131" s="32">
        <f t="shared" si="33"/>
        <v>47</v>
      </c>
      <c r="T131" s="23">
        <f t="shared" si="34"/>
        <v>1.9583333333333333</v>
      </c>
    </row>
    <row r="132" spans="2:20" ht="28.8" x14ac:dyDescent="0.3">
      <c r="B132" s="2" t="s">
        <v>997</v>
      </c>
      <c r="C132" s="2" t="s">
        <v>249</v>
      </c>
      <c r="D132" s="40">
        <v>7654688280</v>
      </c>
      <c r="E132" s="2" t="s">
        <v>998</v>
      </c>
      <c r="F132" s="2" t="s">
        <v>999</v>
      </c>
      <c r="G132" s="2">
        <v>125</v>
      </c>
      <c r="H132" s="7" t="s">
        <v>1000</v>
      </c>
      <c r="I132" s="7" t="s">
        <v>1001</v>
      </c>
      <c r="J132" s="2" t="e">
        <f>G132/#REF!</f>
        <v>#REF!</v>
      </c>
      <c r="K132" s="5">
        <f t="shared" si="28"/>
        <v>800</v>
      </c>
      <c r="L132" s="27">
        <f t="shared" si="29"/>
        <v>8</v>
      </c>
      <c r="M132" s="5">
        <f t="shared" si="25"/>
        <v>1300</v>
      </c>
      <c r="N132" s="27">
        <f t="shared" si="30"/>
        <v>13</v>
      </c>
      <c r="O132" s="5">
        <f t="shared" si="26"/>
        <v>4000</v>
      </c>
      <c r="P132" s="27">
        <f t="shared" si="31"/>
        <v>10</v>
      </c>
      <c r="Q132" s="5">
        <f t="shared" si="27"/>
        <v>4000</v>
      </c>
      <c r="R132" s="31">
        <f t="shared" si="32"/>
        <v>16</v>
      </c>
      <c r="S132" s="32">
        <f t="shared" si="33"/>
        <v>47</v>
      </c>
      <c r="T132" s="23">
        <f t="shared" si="34"/>
        <v>1.9583333333333333</v>
      </c>
    </row>
    <row r="133" spans="2:20" x14ac:dyDescent="0.3">
      <c r="B133" s="2" t="s">
        <v>1002</v>
      </c>
      <c r="C133" s="2" t="s">
        <v>435</v>
      </c>
      <c r="D133" s="2" t="s">
        <v>1003</v>
      </c>
      <c r="E133" s="2" t="s">
        <v>1004</v>
      </c>
      <c r="F133" s="2" t="s">
        <v>1005</v>
      </c>
      <c r="G133" s="2">
        <v>125</v>
      </c>
      <c r="H133" s="7" t="s">
        <v>1006</v>
      </c>
      <c r="I133" s="7" t="s">
        <v>1007</v>
      </c>
      <c r="J133" s="2" t="e">
        <f>G133/#REF!</f>
        <v>#REF!</v>
      </c>
      <c r="K133" s="5">
        <f t="shared" si="28"/>
        <v>800</v>
      </c>
      <c r="L133" s="27">
        <f t="shared" si="29"/>
        <v>8</v>
      </c>
      <c r="M133" s="5">
        <f t="shared" si="25"/>
        <v>1300</v>
      </c>
      <c r="N133" s="27">
        <f t="shared" si="30"/>
        <v>13</v>
      </c>
      <c r="O133" s="5">
        <f t="shared" si="26"/>
        <v>4000</v>
      </c>
      <c r="P133" s="27">
        <f t="shared" si="31"/>
        <v>10</v>
      </c>
      <c r="Q133" s="5">
        <f t="shared" si="27"/>
        <v>4000</v>
      </c>
      <c r="R133" s="31">
        <f t="shared" si="32"/>
        <v>16</v>
      </c>
      <c r="S133" s="32">
        <f t="shared" si="33"/>
        <v>47</v>
      </c>
      <c r="T133" s="23">
        <f t="shared" si="34"/>
        <v>1.9583333333333333</v>
      </c>
    </row>
    <row r="134" spans="2:20" x14ac:dyDescent="0.3">
      <c r="B134" s="2" t="s">
        <v>1008</v>
      </c>
      <c r="C134" s="2"/>
      <c r="D134" s="2" t="s">
        <v>1009</v>
      </c>
      <c r="E134" s="2" t="s">
        <v>1010</v>
      </c>
      <c r="F134" s="2" t="s">
        <v>1011</v>
      </c>
      <c r="G134" s="2">
        <v>125</v>
      </c>
      <c r="H134" s="7" t="s">
        <v>1012</v>
      </c>
      <c r="I134" s="7" t="s">
        <v>503</v>
      </c>
      <c r="J134" s="2" t="e">
        <f>G134/#REF!</f>
        <v>#REF!</v>
      </c>
      <c r="K134" s="5">
        <f t="shared" si="28"/>
        <v>800</v>
      </c>
      <c r="L134" s="27">
        <f t="shared" si="29"/>
        <v>8</v>
      </c>
      <c r="M134" s="5">
        <f t="shared" si="25"/>
        <v>1300</v>
      </c>
      <c r="N134" s="27">
        <f t="shared" si="30"/>
        <v>13</v>
      </c>
      <c r="O134" s="5">
        <f t="shared" ref="O134:O150" si="35">400*10</f>
        <v>4000</v>
      </c>
      <c r="P134" s="27">
        <f t="shared" si="31"/>
        <v>10</v>
      </c>
      <c r="Q134" s="5">
        <f t="shared" si="27"/>
        <v>4000</v>
      </c>
      <c r="R134" s="31">
        <f t="shared" si="32"/>
        <v>16</v>
      </c>
      <c r="S134" s="32">
        <f t="shared" si="33"/>
        <v>47</v>
      </c>
      <c r="T134" s="23">
        <f t="shared" si="34"/>
        <v>1.9583333333333333</v>
      </c>
    </row>
    <row r="135" spans="2:20" x14ac:dyDescent="0.3">
      <c r="B135" s="2" t="s">
        <v>1013</v>
      </c>
      <c r="C135" s="2"/>
      <c r="D135" s="2" t="s">
        <v>1014</v>
      </c>
      <c r="E135" s="2" t="s">
        <v>1015</v>
      </c>
      <c r="F135" s="2" t="s">
        <v>1016</v>
      </c>
      <c r="G135" s="2">
        <v>125</v>
      </c>
      <c r="H135" s="7" t="s">
        <v>1017</v>
      </c>
      <c r="I135" s="7" t="s">
        <v>1018</v>
      </c>
      <c r="J135" s="2" t="e">
        <f>G135/#REF!</f>
        <v>#REF!</v>
      </c>
      <c r="K135" s="5">
        <f t="shared" si="28"/>
        <v>800</v>
      </c>
      <c r="L135" s="27">
        <f t="shared" si="29"/>
        <v>8</v>
      </c>
      <c r="M135" s="5">
        <f t="shared" si="25"/>
        <v>1300</v>
      </c>
      <c r="N135" s="27">
        <f t="shared" si="30"/>
        <v>13</v>
      </c>
      <c r="O135" s="5">
        <f t="shared" si="35"/>
        <v>4000</v>
      </c>
      <c r="P135" s="27">
        <f t="shared" si="31"/>
        <v>10</v>
      </c>
      <c r="Q135" s="5">
        <f t="shared" si="27"/>
        <v>4000</v>
      </c>
      <c r="R135" s="31">
        <f t="shared" si="32"/>
        <v>16</v>
      </c>
      <c r="S135" s="32">
        <f t="shared" si="33"/>
        <v>47</v>
      </c>
      <c r="T135" s="23">
        <f t="shared" si="34"/>
        <v>1.9583333333333333</v>
      </c>
    </row>
    <row r="136" spans="2:20" x14ac:dyDescent="0.3">
      <c r="B136" s="16" t="s">
        <v>1019</v>
      </c>
      <c r="C136" s="2" t="s">
        <v>107</v>
      </c>
      <c r="D136" s="2" t="s">
        <v>1020</v>
      </c>
      <c r="E136" s="2" t="s">
        <v>1021</v>
      </c>
      <c r="F136" s="2" t="s">
        <v>1022</v>
      </c>
      <c r="G136" s="2">
        <v>124</v>
      </c>
      <c r="H136" s="7" t="s">
        <v>1023</v>
      </c>
      <c r="I136" s="7" t="s">
        <v>1024</v>
      </c>
      <c r="J136" s="2" t="e">
        <f>G136/#REF!</f>
        <v>#REF!</v>
      </c>
      <c r="K136" s="5">
        <f t="shared" si="28"/>
        <v>800</v>
      </c>
      <c r="L136" s="27">
        <f t="shared" si="29"/>
        <v>8</v>
      </c>
      <c r="M136" s="5">
        <f t="shared" si="25"/>
        <v>1300</v>
      </c>
      <c r="N136" s="27">
        <f t="shared" si="30"/>
        <v>13</v>
      </c>
      <c r="O136" s="5">
        <f t="shared" si="35"/>
        <v>4000</v>
      </c>
      <c r="P136" s="27">
        <f t="shared" si="31"/>
        <v>10</v>
      </c>
      <c r="Q136" s="5">
        <f t="shared" si="27"/>
        <v>4000</v>
      </c>
      <c r="R136" s="31">
        <f t="shared" si="32"/>
        <v>16</v>
      </c>
      <c r="S136" s="32">
        <f t="shared" si="33"/>
        <v>47</v>
      </c>
      <c r="T136" s="23">
        <f t="shared" si="34"/>
        <v>1.9583333333333333</v>
      </c>
    </row>
    <row r="137" spans="2:20" x14ac:dyDescent="0.3">
      <c r="B137" s="2" t="s">
        <v>1025</v>
      </c>
      <c r="C137" s="2" t="s">
        <v>435</v>
      </c>
      <c r="D137" s="2" t="s">
        <v>1026</v>
      </c>
      <c r="E137" s="2" t="s">
        <v>1027</v>
      </c>
      <c r="F137" s="2" t="s">
        <v>1028</v>
      </c>
      <c r="G137" s="2">
        <v>124</v>
      </c>
      <c r="H137" s="7" t="s">
        <v>1029</v>
      </c>
      <c r="I137" s="7" t="s">
        <v>1030</v>
      </c>
      <c r="J137" s="2" t="e">
        <f>G137/#REF!</f>
        <v>#REF!</v>
      </c>
      <c r="K137" s="5">
        <f t="shared" si="28"/>
        <v>800</v>
      </c>
      <c r="L137" s="27">
        <f t="shared" si="29"/>
        <v>8</v>
      </c>
      <c r="M137" s="5">
        <f t="shared" si="25"/>
        <v>1300</v>
      </c>
      <c r="N137" s="27">
        <f t="shared" si="30"/>
        <v>13</v>
      </c>
      <c r="O137" s="5">
        <f t="shared" si="35"/>
        <v>4000</v>
      </c>
      <c r="P137" s="27">
        <f t="shared" si="31"/>
        <v>10</v>
      </c>
      <c r="Q137" s="5">
        <f t="shared" si="27"/>
        <v>4000</v>
      </c>
      <c r="R137" s="31">
        <f t="shared" si="32"/>
        <v>16</v>
      </c>
      <c r="S137" s="32">
        <f t="shared" si="33"/>
        <v>47</v>
      </c>
      <c r="T137" s="23">
        <f t="shared" si="34"/>
        <v>1.9583333333333333</v>
      </c>
    </row>
    <row r="138" spans="2:20" x14ac:dyDescent="0.3">
      <c r="B138" s="2" t="s">
        <v>1031</v>
      </c>
      <c r="C138" s="2" t="s">
        <v>435</v>
      </c>
      <c r="D138" s="2" t="s">
        <v>1032</v>
      </c>
      <c r="E138" s="2" t="s">
        <v>1033</v>
      </c>
      <c r="F138" s="2" t="s">
        <v>1034</v>
      </c>
      <c r="G138" s="2">
        <v>124</v>
      </c>
      <c r="H138" s="7" t="s">
        <v>1035</v>
      </c>
      <c r="I138" s="7" t="s">
        <v>1036</v>
      </c>
      <c r="J138" s="2" t="e">
        <f>G138/#REF!</f>
        <v>#REF!</v>
      </c>
      <c r="K138" s="5">
        <f t="shared" si="28"/>
        <v>800</v>
      </c>
      <c r="L138" s="27">
        <f t="shared" si="29"/>
        <v>8</v>
      </c>
      <c r="M138" s="5">
        <f t="shared" si="25"/>
        <v>1300</v>
      </c>
      <c r="N138" s="27">
        <f t="shared" si="30"/>
        <v>13</v>
      </c>
      <c r="O138" s="5">
        <f t="shared" si="35"/>
        <v>4000</v>
      </c>
      <c r="P138" s="27">
        <f t="shared" si="31"/>
        <v>10</v>
      </c>
      <c r="Q138" s="5">
        <f t="shared" si="27"/>
        <v>4000</v>
      </c>
      <c r="R138" s="31">
        <f t="shared" si="32"/>
        <v>16</v>
      </c>
      <c r="S138" s="32">
        <f t="shared" si="33"/>
        <v>47</v>
      </c>
      <c r="T138" s="23">
        <f t="shared" si="34"/>
        <v>1.9583333333333333</v>
      </c>
    </row>
    <row r="139" spans="2:20" ht="28.8" x14ac:dyDescent="0.3">
      <c r="B139" s="16" t="s">
        <v>855</v>
      </c>
      <c r="C139" s="2" t="s">
        <v>107</v>
      </c>
      <c r="D139" s="2" t="s">
        <v>856</v>
      </c>
      <c r="E139" s="2" t="s">
        <v>857</v>
      </c>
      <c r="F139" s="2" t="s">
        <v>858</v>
      </c>
      <c r="G139" s="2">
        <v>131</v>
      </c>
      <c r="H139" s="7" t="s">
        <v>859</v>
      </c>
      <c r="I139" s="7" t="s">
        <v>860</v>
      </c>
      <c r="J139" s="2" t="e">
        <f>G139/#REF!</f>
        <v>#REF!</v>
      </c>
      <c r="K139" s="5">
        <f t="shared" si="28"/>
        <v>800</v>
      </c>
      <c r="L139" s="27">
        <f t="shared" si="29"/>
        <v>8</v>
      </c>
      <c r="M139" s="5">
        <f t="shared" ref="M139:M161" si="36">100*14</f>
        <v>1400</v>
      </c>
      <c r="N139" s="27">
        <f t="shared" si="30"/>
        <v>14</v>
      </c>
      <c r="O139" s="5">
        <f t="shared" si="35"/>
        <v>4000</v>
      </c>
      <c r="P139" s="27">
        <f t="shared" si="31"/>
        <v>10</v>
      </c>
      <c r="Q139" s="5">
        <f t="shared" si="27"/>
        <v>4000</v>
      </c>
      <c r="R139" s="31">
        <f t="shared" si="32"/>
        <v>16</v>
      </c>
      <c r="S139" s="32">
        <f t="shared" si="33"/>
        <v>48</v>
      </c>
      <c r="T139" s="23">
        <f t="shared" si="34"/>
        <v>2</v>
      </c>
    </row>
    <row r="140" spans="2:20" x14ac:dyDescent="0.3">
      <c r="B140" s="2" t="s">
        <v>861</v>
      </c>
      <c r="C140" s="2" t="s">
        <v>862</v>
      </c>
      <c r="D140" s="46">
        <v>3173923287</v>
      </c>
      <c r="E140" s="2" t="s">
        <v>863</v>
      </c>
      <c r="F140" s="2" t="s">
        <v>864</v>
      </c>
      <c r="G140" s="2">
        <v>130</v>
      </c>
      <c r="H140" s="7" t="s">
        <v>865</v>
      </c>
      <c r="I140" s="7" t="s">
        <v>866</v>
      </c>
      <c r="J140" s="2" t="e">
        <f>G140/#REF!</f>
        <v>#REF!</v>
      </c>
      <c r="K140" s="5">
        <f t="shared" si="28"/>
        <v>800</v>
      </c>
      <c r="L140" s="27">
        <f t="shared" si="29"/>
        <v>8</v>
      </c>
      <c r="M140" s="5">
        <f t="shared" si="36"/>
        <v>1400</v>
      </c>
      <c r="N140" s="27">
        <f t="shared" si="30"/>
        <v>14</v>
      </c>
      <c r="O140" s="5">
        <f t="shared" si="35"/>
        <v>4000</v>
      </c>
      <c r="P140" s="27">
        <f t="shared" si="31"/>
        <v>10</v>
      </c>
      <c r="Q140" s="5">
        <f t="shared" si="27"/>
        <v>4000</v>
      </c>
      <c r="R140" s="31">
        <f t="shared" si="32"/>
        <v>16</v>
      </c>
      <c r="S140" s="32">
        <f t="shared" si="33"/>
        <v>48</v>
      </c>
      <c r="T140" s="23">
        <f t="shared" si="34"/>
        <v>2</v>
      </c>
    </row>
    <row r="141" spans="2:20" x14ac:dyDescent="0.3">
      <c r="B141" s="2" t="s">
        <v>867</v>
      </c>
      <c r="C141" s="2" t="s">
        <v>411</v>
      </c>
      <c r="D141" s="2" t="s">
        <v>868</v>
      </c>
      <c r="E141" s="2" t="s">
        <v>869</v>
      </c>
      <c r="F141" s="2" t="s">
        <v>870</v>
      </c>
      <c r="G141" s="2">
        <v>130</v>
      </c>
      <c r="H141" s="7" t="s">
        <v>871</v>
      </c>
      <c r="I141" s="7" t="s">
        <v>143</v>
      </c>
      <c r="J141" s="2" t="e">
        <f>G141/#REF!</f>
        <v>#REF!</v>
      </c>
      <c r="K141" s="5">
        <f t="shared" si="28"/>
        <v>800</v>
      </c>
      <c r="L141" s="27">
        <f t="shared" si="29"/>
        <v>8</v>
      </c>
      <c r="M141" s="5">
        <f t="shared" si="36"/>
        <v>1400</v>
      </c>
      <c r="N141" s="27">
        <f t="shared" si="30"/>
        <v>14</v>
      </c>
      <c r="O141" s="5">
        <f t="shared" si="35"/>
        <v>4000</v>
      </c>
      <c r="P141" s="27">
        <f t="shared" si="31"/>
        <v>10</v>
      </c>
      <c r="Q141" s="5">
        <f t="shared" si="27"/>
        <v>4000</v>
      </c>
      <c r="R141" s="31">
        <f t="shared" si="32"/>
        <v>16</v>
      </c>
      <c r="S141" s="32">
        <f t="shared" si="33"/>
        <v>48</v>
      </c>
      <c r="T141" s="23">
        <f t="shared" si="34"/>
        <v>2</v>
      </c>
    </row>
    <row r="142" spans="2:20" x14ac:dyDescent="0.3">
      <c r="B142" s="2" t="s">
        <v>872</v>
      </c>
      <c r="C142" s="2" t="s">
        <v>242</v>
      </c>
      <c r="D142" s="2" t="s">
        <v>873</v>
      </c>
      <c r="E142" s="2" t="s">
        <v>874</v>
      </c>
      <c r="F142" s="2" t="s">
        <v>875</v>
      </c>
      <c r="G142" s="2">
        <v>130</v>
      </c>
      <c r="H142" s="7" t="s">
        <v>876</v>
      </c>
      <c r="I142" s="7" t="s">
        <v>877</v>
      </c>
      <c r="J142" s="2" t="e">
        <f>G142/#REF!</f>
        <v>#REF!</v>
      </c>
      <c r="K142" s="5">
        <f t="shared" si="28"/>
        <v>800</v>
      </c>
      <c r="L142" s="27">
        <f t="shared" si="29"/>
        <v>8</v>
      </c>
      <c r="M142" s="5">
        <f t="shared" si="36"/>
        <v>1400</v>
      </c>
      <c r="N142" s="27">
        <f t="shared" si="30"/>
        <v>14</v>
      </c>
      <c r="O142" s="5">
        <f t="shared" si="35"/>
        <v>4000</v>
      </c>
      <c r="P142" s="27">
        <f t="shared" si="31"/>
        <v>10</v>
      </c>
      <c r="Q142" s="5">
        <f t="shared" si="27"/>
        <v>4000</v>
      </c>
      <c r="R142" s="31">
        <f t="shared" si="32"/>
        <v>16</v>
      </c>
      <c r="S142" s="32">
        <f t="shared" si="33"/>
        <v>48</v>
      </c>
      <c r="T142" s="23">
        <f t="shared" si="34"/>
        <v>2</v>
      </c>
    </row>
    <row r="143" spans="2:20" ht="28.8" x14ac:dyDescent="0.3">
      <c r="B143" s="2" t="s">
        <v>878</v>
      </c>
      <c r="C143" s="2" t="s">
        <v>249</v>
      </c>
      <c r="D143" s="2" t="s">
        <v>879</v>
      </c>
      <c r="E143" s="2" t="s">
        <v>880</v>
      </c>
      <c r="F143" s="2" t="s">
        <v>881</v>
      </c>
      <c r="G143" s="2">
        <v>130</v>
      </c>
      <c r="H143" s="7" t="s">
        <v>882</v>
      </c>
      <c r="I143" s="7" t="s">
        <v>883</v>
      </c>
      <c r="J143" s="2" t="e">
        <f>G143/#REF!</f>
        <v>#REF!</v>
      </c>
      <c r="K143" s="5">
        <f t="shared" si="28"/>
        <v>800</v>
      </c>
      <c r="L143" s="27">
        <f t="shared" si="29"/>
        <v>8</v>
      </c>
      <c r="M143" s="5">
        <f t="shared" si="36"/>
        <v>1400</v>
      </c>
      <c r="N143" s="27">
        <f t="shared" si="30"/>
        <v>14</v>
      </c>
      <c r="O143" s="5">
        <f t="shared" si="35"/>
        <v>4000</v>
      </c>
      <c r="P143" s="27">
        <f t="shared" si="31"/>
        <v>10</v>
      </c>
      <c r="Q143" s="5">
        <f t="shared" si="27"/>
        <v>4000</v>
      </c>
      <c r="R143" s="31">
        <f t="shared" si="32"/>
        <v>16</v>
      </c>
      <c r="S143" s="32">
        <f t="shared" si="33"/>
        <v>48</v>
      </c>
      <c r="T143" s="23">
        <f t="shared" si="34"/>
        <v>2</v>
      </c>
    </row>
    <row r="144" spans="2:20" ht="28.8" x14ac:dyDescent="0.3">
      <c r="B144" s="2" t="s">
        <v>884</v>
      </c>
      <c r="C144" s="2" t="s">
        <v>435</v>
      </c>
      <c r="D144" s="2" t="s">
        <v>885</v>
      </c>
      <c r="E144" s="2" t="s">
        <v>886</v>
      </c>
      <c r="F144" s="2" t="s">
        <v>887</v>
      </c>
      <c r="G144" s="2">
        <v>130</v>
      </c>
      <c r="H144" s="7" t="s">
        <v>888</v>
      </c>
      <c r="I144" s="7" t="s">
        <v>291</v>
      </c>
      <c r="J144" s="2" t="e">
        <f>G144/#REF!</f>
        <v>#REF!</v>
      </c>
      <c r="K144" s="5">
        <f t="shared" si="28"/>
        <v>800</v>
      </c>
      <c r="L144" s="27">
        <f t="shared" si="29"/>
        <v>8</v>
      </c>
      <c r="M144" s="5">
        <f t="shared" si="36"/>
        <v>1400</v>
      </c>
      <c r="N144" s="27">
        <f t="shared" si="30"/>
        <v>14</v>
      </c>
      <c r="O144" s="5">
        <f t="shared" si="35"/>
        <v>4000</v>
      </c>
      <c r="P144" s="27">
        <f t="shared" si="31"/>
        <v>10</v>
      </c>
      <c r="Q144" s="5">
        <f t="shared" si="27"/>
        <v>4000</v>
      </c>
      <c r="R144" s="31">
        <f t="shared" si="32"/>
        <v>16</v>
      </c>
      <c r="S144" s="32">
        <f t="shared" si="33"/>
        <v>48</v>
      </c>
      <c r="T144" s="23">
        <f t="shared" si="34"/>
        <v>2</v>
      </c>
    </row>
    <row r="145" spans="2:20" x14ac:dyDescent="0.3">
      <c r="B145" s="2" t="s">
        <v>889</v>
      </c>
      <c r="C145" s="2" t="s">
        <v>890</v>
      </c>
      <c r="D145" s="2" t="s">
        <v>891</v>
      </c>
      <c r="E145" s="2" t="s">
        <v>892</v>
      </c>
      <c r="F145" s="2" t="s">
        <v>893</v>
      </c>
      <c r="G145" s="2">
        <v>130</v>
      </c>
      <c r="H145" s="7" t="s">
        <v>894</v>
      </c>
      <c r="I145" s="7" t="s">
        <v>895</v>
      </c>
      <c r="J145" s="2" t="e">
        <f>G145/#REF!</f>
        <v>#REF!</v>
      </c>
      <c r="K145" s="5">
        <f t="shared" si="28"/>
        <v>800</v>
      </c>
      <c r="L145" s="27">
        <f t="shared" si="29"/>
        <v>8</v>
      </c>
      <c r="M145" s="5">
        <f t="shared" si="36"/>
        <v>1400</v>
      </c>
      <c r="N145" s="27">
        <f t="shared" si="30"/>
        <v>14</v>
      </c>
      <c r="O145" s="5">
        <f t="shared" si="35"/>
        <v>4000</v>
      </c>
      <c r="P145" s="27">
        <f t="shared" si="31"/>
        <v>10</v>
      </c>
      <c r="Q145" s="5">
        <f t="shared" si="27"/>
        <v>4000</v>
      </c>
      <c r="R145" s="31">
        <f t="shared" si="32"/>
        <v>16</v>
      </c>
      <c r="S145" s="32">
        <f t="shared" si="33"/>
        <v>48</v>
      </c>
      <c r="T145" s="23">
        <f t="shared" si="34"/>
        <v>2</v>
      </c>
    </row>
    <row r="146" spans="2:20" x14ac:dyDescent="0.3">
      <c r="B146" s="2" t="s">
        <v>896</v>
      </c>
      <c r="C146" s="2"/>
      <c r="D146" s="2" t="s">
        <v>897</v>
      </c>
      <c r="E146" s="2" t="s">
        <v>898</v>
      </c>
      <c r="F146" s="2" t="s">
        <v>899</v>
      </c>
      <c r="G146" s="2">
        <v>130</v>
      </c>
      <c r="H146" s="7" t="s">
        <v>900</v>
      </c>
      <c r="I146" s="7" t="s">
        <v>321</v>
      </c>
      <c r="J146" s="2" t="e">
        <f>G146/#REF!</f>
        <v>#REF!</v>
      </c>
      <c r="K146" s="5">
        <f t="shared" si="28"/>
        <v>800</v>
      </c>
      <c r="L146" s="27">
        <f t="shared" si="29"/>
        <v>8</v>
      </c>
      <c r="M146" s="5">
        <f t="shared" si="36"/>
        <v>1400</v>
      </c>
      <c r="N146" s="27">
        <f t="shared" si="30"/>
        <v>14</v>
      </c>
      <c r="O146" s="5">
        <f t="shared" si="35"/>
        <v>4000</v>
      </c>
      <c r="P146" s="27">
        <f t="shared" si="31"/>
        <v>10</v>
      </c>
      <c r="Q146" s="5">
        <f t="shared" si="27"/>
        <v>4000</v>
      </c>
      <c r="R146" s="31">
        <f t="shared" si="32"/>
        <v>16</v>
      </c>
      <c r="S146" s="32">
        <f t="shared" si="33"/>
        <v>48</v>
      </c>
      <c r="T146" s="23">
        <f t="shared" si="34"/>
        <v>2</v>
      </c>
    </row>
    <row r="147" spans="2:20" x14ac:dyDescent="0.3">
      <c r="B147" s="2" t="s">
        <v>901</v>
      </c>
      <c r="C147" s="2"/>
      <c r="D147" s="2" t="s">
        <v>902</v>
      </c>
      <c r="E147" s="2" t="s">
        <v>903</v>
      </c>
      <c r="F147" s="2" t="s">
        <v>904</v>
      </c>
      <c r="G147" s="2">
        <v>130</v>
      </c>
      <c r="H147" s="7" t="s">
        <v>905</v>
      </c>
      <c r="I147" s="7" t="s">
        <v>528</v>
      </c>
      <c r="J147" s="2" t="e">
        <f>G147/#REF!</f>
        <v>#REF!</v>
      </c>
      <c r="K147" s="5">
        <f t="shared" si="28"/>
        <v>800</v>
      </c>
      <c r="L147" s="27">
        <f t="shared" si="29"/>
        <v>8</v>
      </c>
      <c r="M147" s="5">
        <f t="shared" si="36"/>
        <v>1400</v>
      </c>
      <c r="N147" s="27">
        <f t="shared" si="30"/>
        <v>14</v>
      </c>
      <c r="O147" s="5">
        <f t="shared" si="35"/>
        <v>4000</v>
      </c>
      <c r="P147" s="27">
        <f t="shared" si="31"/>
        <v>10</v>
      </c>
      <c r="Q147" s="5">
        <f t="shared" si="27"/>
        <v>4000</v>
      </c>
      <c r="R147" s="31">
        <f t="shared" si="32"/>
        <v>16</v>
      </c>
      <c r="S147" s="32">
        <f t="shared" si="33"/>
        <v>48</v>
      </c>
      <c r="T147" s="23">
        <f t="shared" si="34"/>
        <v>2</v>
      </c>
    </row>
    <row r="148" spans="2:20" x14ac:dyDescent="0.3">
      <c r="B148" s="2" t="s">
        <v>906</v>
      </c>
      <c r="C148" s="2" t="s">
        <v>435</v>
      </c>
      <c r="D148" s="2" t="s">
        <v>907</v>
      </c>
      <c r="E148" s="2" t="s">
        <v>908</v>
      </c>
      <c r="F148" s="2" t="s">
        <v>909</v>
      </c>
      <c r="G148" s="2">
        <v>129</v>
      </c>
      <c r="H148" s="7" t="s">
        <v>910</v>
      </c>
      <c r="I148" s="7" t="s">
        <v>911</v>
      </c>
      <c r="J148" s="2" t="e">
        <f>G148/#REF!</f>
        <v>#REF!</v>
      </c>
      <c r="K148" s="5">
        <f t="shared" si="28"/>
        <v>800</v>
      </c>
      <c r="L148" s="27">
        <f t="shared" si="29"/>
        <v>8</v>
      </c>
      <c r="M148" s="5">
        <f t="shared" si="36"/>
        <v>1400</v>
      </c>
      <c r="N148" s="27">
        <f t="shared" si="30"/>
        <v>14</v>
      </c>
      <c r="O148" s="5">
        <f t="shared" si="35"/>
        <v>4000</v>
      </c>
      <c r="P148" s="27">
        <f t="shared" si="31"/>
        <v>10</v>
      </c>
      <c r="Q148" s="5">
        <f t="shared" si="27"/>
        <v>4000</v>
      </c>
      <c r="R148" s="31">
        <f t="shared" si="32"/>
        <v>16</v>
      </c>
      <c r="S148" s="32">
        <f t="shared" si="33"/>
        <v>48</v>
      </c>
      <c r="T148" s="23">
        <f t="shared" si="34"/>
        <v>2</v>
      </c>
    </row>
    <row r="149" spans="2:20" x14ac:dyDescent="0.3">
      <c r="B149" s="2" t="s">
        <v>912</v>
      </c>
      <c r="C149" s="2" t="s">
        <v>511</v>
      </c>
      <c r="D149" s="2" t="s">
        <v>913</v>
      </c>
      <c r="E149" s="2" t="s">
        <v>914</v>
      </c>
      <c r="F149" s="2" t="s">
        <v>915</v>
      </c>
      <c r="G149" s="2">
        <v>128</v>
      </c>
      <c r="H149" s="7" t="s">
        <v>916</v>
      </c>
      <c r="I149" s="7" t="s">
        <v>917</v>
      </c>
      <c r="J149" s="2" t="e">
        <f>G149/#REF!</f>
        <v>#REF!</v>
      </c>
      <c r="K149" s="5">
        <f t="shared" si="28"/>
        <v>800</v>
      </c>
      <c r="L149" s="27">
        <f t="shared" si="29"/>
        <v>8</v>
      </c>
      <c r="M149" s="5">
        <f t="shared" si="36"/>
        <v>1400</v>
      </c>
      <c r="N149" s="27">
        <f t="shared" si="30"/>
        <v>14</v>
      </c>
      <c r="O149" s="5">
        <f t="shared" si="35"/>
        <v>4000</v>
      </c>
      <c r="P149" s="27">
        <f t="shared" si="31"/>
        <v>10</v>
      </c>
      <c r="Q149" s="5">
        <f t="shared" si="27"/>
        <v>4000</v>
      </c>
      <c r="R149" s="31">
        <f t="shared" si="32"/>
        <v>16</v>
      </c>
      <c r="S149" s="32">
        <f t="shared" si="33"/>
        <v>48</v>
      </c>
      <c r="T149" s="23">
        <f t="shared" si="34"/>
        <v>2</v>
      </c>
    </row>
    <row r="150" spans="2:20" ht="28.8" x14ac:dyDescent="0.3">
      <c r="B150" s="2" t="s">
        <v>918</v>
      </c>
      <c r="C150" s="2" t="s">
        <v>511</v>
      </c>
      <c r="D150" s="2" t="s">
        <v>919</v>
      </c>
      <c r="E150" s="2" t="s">
        <v>920</v>
      </c>
      <c r="F150" s="2" t="s">
        <v>921</v>
      </c>
      <c r="G150" s="2">
        <v>128</v>
      </c>
      <c r="H150" s="7" t="s">
        <v>922</v>
      </c>
      <c r="I150" s="7" t="s">
        <v>677</v>
      </c>
      <c r="J150" s="2" t="e">
        <f>G150/#REF!</f>
        <v>#REF!</v>
      </c>
      <c r="K150" s="5">
        <f t="shared" si="28"/>
        <v>800</v>
      </c>
      <c r="L150" s="27">
        <f t="shared" si="29"/>
        <v>8</v>
      </c>
      <c r="M150" s="5">
        <f t="shared" si="36"/>
        <v>1400</v>
      </c>
      <c r="N150" s="27">
        <f t="shared" si="30"/>
        <v>14</v>
      </c>
      <c r="O150" s="5">
        <f t="shared" si="35"/>
        <v>4000</v>
      </c>
      <c r="P150" s="27">
        <f t="shared" si="31"/>
        <v>10</v>
      </c>
      <c r="Q150" s="5">
        <f t="shared" si="27"/>
        <v>4000</v>
      </c>
      <c r="R150" s="31">
        <f t="shared" si="32"/>
        <v>16</v>
      </c>
      <c r="S150" s="32">
        <f t="shared" si="33"/>
        <v>48</v>
      </c>
      <c r="T150" s="23">
        <f t="shared" si="34"/>
        <v>2</v>
      </c>
    </row>
    <row r="151" spans="2:20" x14ac:dyDescent="0.3">
      <c r="B151" s="16" t="s">
        <v>850</v>
      </c>
      <c r="C151" s="2" t="s">
        <v>107</v>
      </c>
      <c r="D151" s="2" t="s">
        <v>851</v>
      </c>
      <c r="E151" s="2" t="s">
        <v>852</v>
      </c>
      <c r="F151" s="2" t="s">
        <v>853</v>
      </c>
      <c r="G151" s="2">
        <v>132</v>
      </c>
      <c r="H151" s="7" t="s">
        <v>854</v>
      </c>
      <c r="I151" s="7" t="s">
        <v>101</v>
      </c>
      <c r="J151" s="2" t="e">
        <f>G151/#REF!</f>
        <v>#REF!</v>
      </c>
      <c r="K151" s="5" t="e">
        <f>J151*'[1]Scratch Paper'!A7</f>
        <v>#REF!</v>
      </c>
      <c r="L151" s="27" t="e">
        <f t="shared" si="29"/>
        <v>#REF!</v>
      </c>
      <c r="M151" s="5">
        <f t="shared" si="36"/>
        <v>1400</v>
      </c>
      <c r="N151" s="27">
        <f t="shared" si="30"/>
        <v>14</v>
      </c>
      <c r="O151" s="5">
        <f t="shared" ref="O151:O171" si="37">400*11</f>
        <v>4400</v>
      </c>
      <c r="P151" s="27">
        <f t="shared" si="31"/>
        <v>11</v>
      </c>
      <c r="Q151" s="5">
        <f t="shared" si="27"/>
        <v>4000</v>
      </c>
      <c r="R151" s="31">
        <f t="shared" si="32"/>
        <v>16</v>
      </c>
      <c r="S151" s="32" t="e">
        <f t="shared" si="33"/>
        <v>#REF!</v>
      </c>
      <c r="T151" s="23" t="e">
        <f t="shared" si="34"/>
        <v>#REF!</v>
      </c>
    </row>
    <row r="152" spans="2:20" ht="28.8" x14ac:dyDescent="0.3">
      <c r="B152" s="2" t="s">
        <v>793</v>
      </c>
      <c r="C152" s="2" t="s">
        <v>794</v>
      </c>
      <c r="D152" s="2" t="s">
        <v>795</v>
      </c>
      <c r="E152" s="2" t="s">
        <v>796</v>
      </c>
      <c r="F152" s="2" t="s">
        <v>797</v>
      </c>
      <c r="G152" s="2">
        <v>135</v>
      </c>
      <c r="H152" s="7" t="s">
        <v>798</v>
      </c>
      <c r="I152" s="7" t="s">
        <v>799</v>
      </c>
      <c r="J152" s="2" t="e">
        <f>G152/#REF!</f>
        <v>#REF!</v>
      </c>
      <c r="K152" s="5">
        <f t="shared" ref="K152:K171" si="38">100*9</f>
        <v>900</v>
      </c>
      <c r="L152" s="27">
        <f t="shared" si="29"/>
        <v>9</v>
      </c>
      <c r="M152" s="5">
        <f t="shared" si="36"/>
        <v>1400</v>
      </c>
      <c r="N152" s="27">
        <f t="shared" si="30"/>
        <v>14</v>
      </c>
      <c r="O152" s="5">
        <f t="shared" si="37"/>
        <v>4400</v>
      </c>
      <c r="P152" s="27">
        <f t="shared" si="31"/>
        <v>11</v>
      </c>
      <c r="Q152" s="5">
        <f t="shared" ref="Q152:Q171" si="39">250*17</f>
        <v>4250</v>
      </c>
      <c r="R152" s="31">
        <f t="shared" si="32"/>
        <v>17</v>
      </c>
      <c r="S152" s="32">
        <f t="shared" si="33"/>
        <v>51</v>
      </c>
      <c r="T152" s="23">
        <f t="shared" si="34"/>
        <v>2.125</v>
      </c>
    </row>
    <row r="153" spans="2:20" x14ac:dyDescent="0.3">
      <c r="B153" s="2" t="s">
        <v>800</v>
      </c>
      <c r="C153" s="2" t="s">
        <v>435</v>
      </c>
      <c r="D153" s="2" t="s">
        <v>801</v>
      </c>
      <c r="E153" s="2" t="s">
        <v>802</v>
      </c>
      <c r="F153" s="2" t="s">
        <v>803</v>
      </c>
      <c r="G153" s="2">
        <v>135</v>
      </c>
      <c r="H153" s="7" t="s">
        <v>804</v>
      </c>
      <c r="I153" s="7" t="s">
        <v>90</v>
      </c>
      <c r="J153" s="2" t="e">
        <f>G153/#REF!</f>
        <v>#REF!</v>
      </c>
      <c r="K153" s="5">
        <f t="shared" si="38"/>
        <v>900</v>
      </c>
      <c r="L153" s="27">
        <f t="shared" si="29"/>
        <v>9</v>
      </c>
      <c r="M153" s="5">
        <f t="shared" si="36"/>
        <v>1400</v>
      </c>
      <c r="N153" s="27">
        <f t="shared" si="30"/>
        <v>14</v>
      </c>
      <c r="O153" s="5">
        <f t="shared" si="37"/>
        <v>4400</v>
      </c>
      <c r="P153" s="27">
        <f t="shared" si="31"/>
        <v>11</v>
      </c>
      <c r="Q153" s="5">
        <f t="shared" si="39"/>
        <v>4250</v>
      </c>
      <c r="R153" s="31">
        <f t="shared" si="32"/>
        <v>17</v>
      </c>
      <c r="S153" s="32">
        <f t="shared" si="33"/>
        <v>51</v>
      </c>
      <c r="T153" s="23">
        <f t="shared" si="34"/>
        <v>2.125</v>
      </c>
    </row>
    <row r="154" spans="2:20" ht="28.8" x14ac:dyDescent="0.3">
      <c r="B154" s="2" t="s">
        <v>805</v>
      </c>
      <c r="C154" s="2"/>
      <c r="D154" s="2" t="s">
        <v>806</v>
      </c>
      <c r="E154" s="2" t="s">
        <v>807</v>
      </c>
      <c r="F154" s="2" t="s">
        <v>808</v>
      </c>
      <c r="G154" s="2">
        <v>135</v>
      </c>
      <c r="H154" s="7" t="s">
        <v>809</v>
      </c>
      <c r="I154" s="7" t="s">
        <v>810</v>
      </c>
      <c r="J154" s="2" t="e">
        <f>G154/#REF!</f>
        <v>#REF!</v>
      </c>
      <c r="K154" s="5">
        <f t="shared" si="38"/>
        <v>900</v>
      </c>
      <c r="L154" s="27">
        <f t="shared" si="29"/>
        <v>9</v>
      </c>
      <c r="M154" s="5">
        <f t="shared" si="36"/>
        <v>1400</v>
      </c>
      <c r="N154" s="27">
        <f t="shared" si="30"/>
        <v>14</v>
      </c>
      <c r="O154" s="5">
        <f t="shared" si="37"/>
        <v>4400</v>
      </c>
      <c r="P154" s="27">
        <f t="shared" si="31"/>
        <v>11</v>
      </c>
      <c r="Q154" s="5">
        <f t="shared" si="39"/>
        <v>4250</v>
      </c>
      <c r="R154" s="31">
        <f t="shared" si="32"/>
        <v>17</v>
      </c>
      <c r="S154" s="32">
        <f t="shared" si="33"/>
        <v>51</v>
      </c>
      <c r="T154" s="23">
        <f t="shared" si="34"/>
        <v>2.125</v>
      </c>
    </row>
    <row r="155" spans="2:20" x14ac:dyDescent="0.3">
      <c r="B155" s="2" t="s">
        <v>811</v>
      </c>
      <c r="C155" s="2"/>
      <c r="D155" s="2" t="s">
        <v>812</v>
      </c>
      <c r="E155" s="2" t="s">
        <v>813</v>
      </c>
      <c r="F155" s="2" t="s">
        <v>814</v>
      </c>
      <c r="G155" s="2">
        <v>135</v>
      </c>
      <c r="H155" s="7" t="s">
        <v>815</v>
      </c>
      <c r="I155" s="7" t="s">
        <v>816</v>
      </c>
      <c r="J155" s="2" t="e">
        <f>G155/#REF!</f>
        <v>#REF!</v>
      </c>
      <c r="K155" s="5">
        <f t="shared" si="38"/>
        <v>900</v>
      </c>
      <c r="L155" s="27">
        <f t="shared" si="29"/>
        <v>9</v>
      </c>
      <c r="M155" s="5">
        <f t="shared" si="36"/>
        <v>1400</v>
      </c>
      <c r="N155" s="27">
        <f t="shared" si="30"/>
        <v>14</v>
      </c>
      <c r="O155" s="5">
        <f t="shared" si="37"/>
        <v>4400</v>
      </c>
      <c r="P155" s="27">
        <f t="shared" si="31"/>
        <v>11</v>
      </c>
      <c r="Q155" s="5">
        <f t="shared" si="39"/>
        <v>4250</v>
      </c>
      <c r="R155" s="31">
        <f t="shared" si="32"/>
        <v>17</v>
      </c>
      <c r="S155" s="32">
        <f t="shared" si="33"/>
        <v>51</v>
      </c>
      <c r="T155" s="23">
        <f t="shared" si="34"/>
        <v>2.125</v>
      </c>
    </row>
    <row r="156" spans="2:20" x14ac:dyDescent="0.3">
      <c r="B156" s="2" t="s">
        <v>817</v>
      </c>
      <c r="C156" s="2"/>
      <c r="D156" s="2" t="s">
        <v>818</v>
      </c>
      <c r="E156" s="2" t="s">
        <v>819</v>
      </c>
      <c r="F156" s="2" t="s">
        <v>820</v>
      </c>
      <c r="G156" s="2">
        <v>135</v>
      </c>
      <c r="H156" s="7" t="s">
        <v>821</v>
      </c>
      <c r="I156" s="7" t="s">
        <v>822</v>
      </c>
      <c r="J156" s="2" t="e">
        <f>G156/#REF!</f>
        <v>#REF!</v>
      </c>
      <c r="K156" s="5">
        <f t="shared" si="38"/>
        <v>900</v>
      </c>
      <c r="L156" s="27">
        <f t="shared" si="29"/>
        <v>9</v>
      </c>
      <c r="M156" s="5">
        <f t="shared" si="36"/>
        <v>1400</v>
      </c>
      <c r="N156" s="27">
        <f t="shared" si="30"/>
        <v>14</v>
      </c>
      <c r="O156" s="5">
        <f t="shared" si="37"/>
        <v>4400</v>
      </c>
      <c r="P156" s="27">
        <f t="shared" si="31"/>
        <v>11</v>
      </c>
      <c r="Q156" s="5">
        <f t="shared" si="39"/>
        <v>4250</v>
      </c>
      <c r="R156" s="31">
        <f t="shared" si="32"/>
        <v>17</v>
      </c>
      <c r="S156" s="32">
        <f t="shared" si="33"/>
        <v>51</v>
      </c>
      <c r="T156" s="23">
        <f t="shared" si="34"/>
        <v>2.125</v>
      </c>
    </row>
    <row r="157" spans="2:20" x14ac:dyDescent="0.3">
      <c r="B157" s="16" t="s">
        <v>823</v>
      </c>
      <c r="C157" s="2" t="s">
        <v>107</v>
      </c>
      <c r="D157" s="2" t="s">
        <v>824</v>
      </c>
      <c r="E157" s="2" t="s">
        <v>825</v>
      </c>
      <c r="F157" s="2" t="s">
        <v>826</v>
      </c>
      <c r="G157" s="2">
        <v>134</v>
      </c>
      <c r="H157" s="7" t="s">
        <v>827</v>
      </c>
      <c r="I157" s="7" t="s">
        <v>828</v>
      </c>
      <c r="J157" s="2" t="e">
        <f>G157/#REF!</f>
        <v>#REF!</v>
      </c>
      <c r="K157" s="5">
        <f t="shared" si="38"/>
        <v>900</v>
      </c>
      <c r="L157" s="27">
        <f t="shared" si="29"/>
        <v>9</v>
      </c>
      <c r="M157" s="5">
        <f t="shared" si="36"/>
        <v>1400</v>
      </c>
      <c r="N157" s="27">
        <f t="shared" si="30"/>
        <v>14</v>
      </c>
      <c r="O157" s="5">
        <f t="shared" si="37"/>
        <v>4400</v>
      </c>
      <c r="P157" s="27">
        <f t="shared" si="31"/>
        <v>11</v>
      </c>
      <c r="Q157" s="5">
        <f t="shared" si="39"/>
        <v>4250</v>
      </c>
      <c r="R157" s="31">
        <f t="shared" si="32"/>
        <v>17</v>
      </c>
      <c r="S157" s="32">
        <f t="shared" si="33"/>
        <v>51</v>
      </c>
      <c r="T157" s="23">
        <f t="shared" si="34"/>
        <v>2.125</v>
      </c>
    </row>
    <row r="158" spans="2:20" ht="28.8" x14ac:dyDescent="0.3">
      <c r="B158" s="2" t="s">
        <v>829</v>
      </c>
      <c r="C158" s="2" t="s">
        <v>351</v>
      </c>
      <c r="D158" s="40">
        <v>8123232858</v>
      </c>
      <c r="E158" s="2" t="s">
        <v>830</v>
      </c>
      <c r="F158" s="2" t="s">
        <v>831</v>
      </c>
      <c r="G158" s="2">
        <v>134</v>
      </c>
      <c r="H158" s="7" t="s">
        <v>832</v>
      </c>
      <c r="I158" s="7" t="s">
        <v>833</v>
      </c>
      <c r="J158" s="2" t="e">
        <f>G158/#REF!</f>
        <v>#REF!</v>
      </c>
      <c r="K158" s="5">
        <f t="shared" si="38"/>
        <v>900</v>
      </c>
      <c r="L158" s="27">
        <f t="shared" si="29"/>
        <v>9</v>
      </c>
      <c r="M158" s="5">
        <f t="shared" si="36"/>
        <v>1400</v>
      </c>
      <c r="N158" s="27">
        <f t="shared" si="30"/>
        <v>14</v>
      </c>
      <c r="O158" s="5">
        <f t="shared" si="37"/>
        <v>4400</v>
      </c>
      <c r="P158" s="27">
        <f t="shared" si="31"/>
        <v>11</v>
      </c>
      <c r="Q158" s="5">
        <f t="shared" si="39"/>
        <v>4250</v>
      </c>
      <c r="R158" s="31">
        <f t="shared" si="32"/>
        <v>17</v>
      </c>
      <c r="S158" s="32">
        <f t="shared" si="33"/>
        <v>51</v>
      </c>
      <c r="T158" s="23">
        <f t="shared" si="34"/>
        <v>2.125</v>
      </c>
    </row>
    <row r="159" spans="2:20" ht="28.8" x14ac:dyDescent="0.3">
      <c r="B159" s="2" t="s">
        <v>834</v>
      </c>
      <c r="C159" s="2" t="s">
        <v>209</v>
      </c>
      <c r="D159" s="2" t="s">
        <v>835</v>
      </c>
      <c r="E159" s="2" t="s">
        <v>836</v>
      </c>
      <c r="F159" s="2" t="s">
        <v>837</v>
      </c>
      <c r="G159" s="2">
        <v>134</v>
      </c>
      <c r="H159" s="7" t="s">
        <v>838</v>
      </c>
      <c r="I159" s="7" t="s">
        <v>839</v>
      </c>
      <c r="J159" s="2" t="e">
        <f>G159/#REF!</f>
        <v>#REF!</v>
      </c>
      <c r="K159" s="5">
        <f t="shared" si="38"/>
        <v>900</v>
      </c>
      <c r="L159" s="27">
        <f t="shared" si="29"/>
        <v>9</v>
      </c>
      <c r="M159" s="5">
        <f t="shared" si="36"/>
        <v>1400</v>
      </c>
      <c r="N159" s="27">
        <f t="shared" si="30"/>
        <v>14</v>
      </c>
      <c r="O159" s="5">
        <f t="shared" si="37"/>
        <v>4400</v>
      </c>
      <c r="P159" s="27">
        <f t="shared" si="31"/>
        <v>11</v>
      </c>
      <c r="Q159" s="5">
        <f t="shared" si="39"/>
        <v>4250</v>
      </c>
      <c r="R159" s="31">
        <f t="shared" si="32"/>
        <v>17</v>
      </c>
      <c r="S159" s="32">
        <f t="shared" si="33"/>
        <v>51</v>
      </c>
      <c r="T159" s="23">
        <f t="shared" si="34"/>
        <v>2.125</v>
      </c>
    </row>
    <row r="160" spans="2:20" ht="28.8" x14ac:dyDescent="0.3">
      <c r="B160" s="2" t="s">
        <v>840</v>
      </c>
      <c r="C160" s="2" t="s">
        <v>435</v>
      </c>
      <c r="D160" s="2" t="s">
        <v>841</v>
      </c>
      <c r="E160" s="2" t="s">
        <v>842</v>
      </c>
      <c r="F160" s="2" t="s">
        <v>843</v>
      </c>
      <c r="G160" s="2">
        <v>134</v>
      </c>
      <c r="H160" s="7" t="s">
        <v>844</v>
      </c>
      <c r="I160" s="7" t="s">
        <v>706</v>
      </c>
      <c r="J160" s="2" t="e">
        <f>G160/#REF!</f>
        <v>#REF!</v>
      </c>
      <c r="K160" s="5">
        <f t="shared" si="38"/>
        <v>900</v>
      </c>
      <c r="L160" s="27">
        <f t="shared" si="29"/>
        <v>9</v>
      </c>
      <c r="M160" s="5">
        <f t="shared" si="36"/>
        <v>1400</v>
      </c>
      <c r="N160" s="27">
        <f t="shared" si="30"/>
        <v>14</v>
      </c>
      <c r="O160" s="5">
        <f t="shared" si="37"/>
        <v>4400</v>
      </c>
      <c r="P160" s="27">
        <f t="shared" si="31"/>
        <v>11</v>
      </c>
      <c r="Q160" s="5">
        <f t="shared" si="39"/>
        <v>4250</v>
      </c>
      <c r="R160" s="31">
        <f t="shared" si="32"/>
        <v>17</v>
      </c>
      <c r="S160" s="32">
        <f t="shared" si="33"/>
        <v>51</v>
      </c>
      <c r="T160" s="23">
        <f t="shared" si="34"/>
        <v>2.125</v>
      </c>
    </row>
    <row r="161" spans="2:20" x14ac:dyDescent="0.3">
      <c r="B161" s="2" t="s">
        <v>845</v>
      </c>
      <c r="C161" s="2" t="s">
        <v>351</v>
      </c>
      <c r="D161" s="40">
        <v>7657636012</v>
      </c>
      <c r="E161" s="2" t="s">
        <v>846</v>
      </c>
      <c r="F161" s="2" t="s">
        <v>847</v>
      </c>
      <c r="G161" s="2">
        <v>133</v>
      </c>
      <c r="H161" s="7" t="s">
        <v>848</v>
      </c>
      <c r="I161" s="7" t="s">
        <v>849</v>
      </c>
      <c r="J161" s="2" t="e">
        <f>G161/#REF!</f>
        <v>#REF!</v>
      </c>
      <c r="K161" s="5">
        <f t="shared" si="38"/>
        <v>900</v>
      </c>
      <c r="L161" s="27">
        <f t="shared" si="29"/>
        <v>9</v>
      </c>
      <c r="M161" s="5">
        <f t="shared" si="36"/>
        <v>1400</v>
      </c>
      <c r="N161" s="27">
        <f t="shared" si="30"/>
        <v>14</v>
      </c>
      <c r="O161" s="5">
        <f t="shared" si="37"/>
        <v>4400</v>
      </c>
      <c r="P161" s="27">
        <f t="shared" si="31"/>
        <v>11</v>
      </c>
      <c r="Q161" s="5">
        <f t="shared" si="39"/>
        <v>4250</v>
      </c>
      <c r="R161" s="31">
        <f t="shared" si="32"/>
        <v>17</v>
      </c>
      <c r="S161" s="32">
        <f t="shared" si="33"/>
        <v>51</v>
      </c>
      <c r="T161" s="23">
        <f t="shared" si="34"/>
        <v>2.125</v>
      </c>
    </row>
    <row r="162" spans="2:20" x14ac:dyDescent="0.3">
      <c r="B162" s="16" t="s">
        <v>695</v>
      </c>
      <c r="C162" s="2" t="s">
        <v>107</v>
      </c>
      <c r="D162" s="2" t="s">
        <v>696</v>
      </c>
      <c r="E162" s="2" t="s">
        <v>697</v>
      </c>
      <c r="F162" s="2" t="s">
        <v>698</v>
      </c>
      <c r="G162" s="2">
        <v>140</v>
      </c>
      <c r="H162" s="7" t="s">
        <v>699</v>
      </c>
      <c r="I162" s="7" t="s">
        <v>700</v>
      </c>
      <c r="J162" s="2" t="e">
        <f>G162/#REF!</f>
        <v>#REF!</v>
      </c>
      <c r="K162" s="5">
        <f t="shared" si="38"/>
        <v>900</v>
      </c>
      <c r="L162" s="27">
        <f t="shared" si="29"/>
        <v>9</v>
      </c>
      <c r="M162" s="5">
        <f t="shared" ref="M162:M171" si="40">100*15</f>
        <v>1500</v>
      </c>
      <c r="N162" s="27">
        <f t="shared" si="30"/>
        <v>15</v>
      </c>
      <c r="O162" s="5">
        <f t="shared" si="37"/>
        <v>4400</v>
      </c>
      <c r="P162" s="27">
        <f t="shared" si="31"/>
        <v>11</v>
      </c>
      <c r="Q162" s="5">
        <f t="shared" si="39"/>
        <v>4250</v>
      </c>
      <c r="R162" s="31">
        <f t="shared" si="32"/>
        <v>17</v>
      </c>
      <c r="S162" s="32">
        <f t="shared" si="33"/>
        <v>52</v>
      </c>
      <c r="T162" s="23">
        <f t="shared" si="34"/>
        <v>2.1666666666666665</v>
      </c>
    </row>
    <row r="163" spans="2:20" x14ac:dyDescent="0.3">
      <c r="B163" s="16" t="s">
        <v>701</v>
      </c>
      <c r="C163" s="2" t="s">
        <v>107</v>
      </c>
      <c r="D163" s="2" t="s">
        <v>702</v>
      </c>
      <c r="E163" s="2" t="s">
        <v>703</v>
      </c>
      <c r="F163" s="2" t="s">
        <v>704</v>
      </c>
      <c r="G163" s="2">
        <v>140</v>
      </c>
      <c r="H163" s="7" t="s">
        <v>705</v>
      </c>
      <c r="I163" s="7" t="s">
        <v>706</v>
      </c>
      <c r="J163" s="2" t="e">
        <f>G163/#REF!</f>
        <v>#REF!</v>
      </c>
      <c r="K163" s="5">
        <f t="shared" si="38"/>
        <v>900</v>
      </c>
      <c r="L163" s="27">
        <f t="shared" si="29"/>
        <v>9</v>
      </c>
      <c r="M163" s="5">
        <f t="shared" si="40"/>
        <v>1500</v>
      </c>
      <c r="N163" s="27">
        <f t="shared" si="30"/>
        <v>15</v>
      </c>
      <c r="O163" s="5">
        <f t="shared" si="37"/>
        <v>4400</v>
      </c>
      <c r="P163" s="27">
        <f t="shared" si="31"/>
        <v>11</v>
      </c>
      <c r="Q163" s="5">
        <f t="shared" si="39"/>
        <v>4250</v>
      </c>
      <c r="R163" s="31">
        <f t="shared" si="32"/>
        <v>17</v>
      </c>
      <c r="S163" s="32">
        <f t="shared" si="33"/>
        <v>52</v>
      </c>
      <c r="T163" s="23">
        <f t="shared" si="34"/>
        <v>2.1666666666666665</v>
      </c>
    </row>
    <row r="164" spans="2:20" x14ac:dyDescent="0.3">
      <c r="B164" s="2" t="s">
        <v>707</v>
      </c>
      <c r="C164" s="2" t="s">
        <v>202</v>
      </c>
      <c r="D164" s="2" t="s">
        <v>708</v>
      </c>
      <c r="E164" s="2" t="s">
        <v>709</v>
      </c>
      <c r="F164" s="2" t="s">
        <v>710</v>
      </c>
      <c r="G164" s="2">
        <v>140</v>
      </c>
      <c r="H164" s="7" t="s">
        <v>711</v>
      </c>
      <c r="I164" s="7" t="s">
        <v>683</v>
      </c>
      <c r="J164" s="2" t="e">
        <f>G164/#REF!</f>
        <v>#REF!</v>
      </c>
      <c r="K164" s="5">
        <f t="shared" si="38"/>
        <v>900</v>
      </c>
      <c r="L164" s="27">
        <f t="shared" si="29"/>
        <v>9</v>
      </c>
      <c r="M164" s="5">
        <f t="shared" si="40"/>
        <v>1500</v>
      </c>
      <c r="N164" s="27">
        <f t="shared" si="30"/>
        <v>15</v>
      </c>
      <c r="O164" s="5">
        <f t="shared" si="37"/>
        <v>4400</v>
      </c>
      <c r="P164" s="27">
        <f t="shared" si="31"/>
        <v>11</v>
      </c>
      <c r="Q164" s="5">
        <f t="shared" si="39"/>
        <v>4250</v>
      </c>
      <c r="R164" s="31">
        <f t="shared" si="32"/>
        <v>17</v>
      </c>
      <c r="S164" s="32">
        <f t="shared" si="33"/>
        <v>52</v>
      </c>
      <c r="T164" s="23">
        <f t="shared" si="34"/>
        <v>2.1666666666666665</v>
      </c>
    </row>
    <row r="165" spans="2:20" x14ac:dyDescent="0.3">
      <c r="B165" s="2" t="s">
        <v>712</v>
      </c>
      <c r="C165" s="2" t="s">
        <v>145</v>
      </c>
      <c r="D165" s="40">
        <v>3178426668</v>
      </c>
      <c r="E165" s="2" t="s">
        <v>713</v>
      </c>
      <c r="F165" s="2" t="s">
        <v>714</v>
      </c>
      <c r="G165" s="2">
        <v>140</v>
      </c>
      <c r="H165" s="7" t="s">
        <v>715</v>
      </c>
      <c r="I165" s="7" t="s">
        <v>716</v>
      </c>
      <c r="J165" s="2" t="e">
        <f>G165/#REF!</f>
        <v>#REF!</v>
      </c>
      <c r="K165" s="5">
        <f t="shared" si="38"/>
        <v>900</v>
      </c>
      <c r="L165" s="27">
        <f t="shared" si="29"/>
        <v>9</v>
      </c>
      <c r="M165" s="5">
        <f t="shared" si="40"/>
        <v>1500</v>
      </c>
      <c r="N165" s="27">
        <f t="shared" si="30"/>
        <v>15</v>
      </c>
      <c r="O165" s="5">
        <f t="shared" si="37"/>
        <v>4400</v>
      </c>
      <c r="P165" s="27">
        <f t="shared" si="31"/>
        <v>11</v>
      </c>
      <c r="Q165" s="5">
        <f t="shared" si="39"/>
        <v>4250</v>
      </c>
      <c r="R165" s="31">
        <f t="shared" si="32"/>
        <v>17</v>
      </c>
      <c r="S165" s="32">
        <f t="shared" si="33"/>
        <v>52</v>
      </c>
      <c r="T165" s="23">
        <f t="shared" si="34"/>
        <v>2.1666666666666665</v>
      </c>
    </row>
    <row r="166" spans="2:20" x14ac:dyDescent="0.3">
      <c r="B166" s="2" t="s">
        <v>717</v>
      </c>
      <c r="C166" s="2" t="s">
        <v>145</v>
      </c>
      <c r="D166" s="45" t="s">
        <v>718</v>
      </c>
      <c r="E166" s="2" t="s">
        <v>719</v>
      </c>
      <c r="F166" s="2" t="s">
        <v>720</v>
      </c>
      <c r="G166" s="2">
        <v>140</v>
      </c>
      <c r="H166" s="7" t="s">
        <v>721</v>
      </c>
      <c r="I166" s="7" t="s">
        <v>397</v>
      </c>
      <c r="J166" s="2" t="e">
        <f>G166/#REF!</f>
        <v>#REF!</v>
      </c>
      <c r="K166" s="5">
        <f t="shared" si="38"/>
        <v>900</v>
      </c>
      <c r="L166" s="27">
        <f t="shared" si="29"/>
        <v>9</v>
      </c>
      <c r="M166" s="5">
        <f t="shared" si="40"/>
        <v>1500</v>
      </c>
      <c r="N166" s="27">
        <f t="shared" si="30"/>
        <v>15</v>
      </c>
      <c r="O166" s="5">
        <f t="shared" si="37"/>
        <v>4400</v>
      </c>
      <c r="P166" s="27">
        <f t="shared" si="31"/>
        <v>11</v>
      </c>
      <c r="Q166" s="5">
        <f t="shared" si="39"/>
        <v>4250</v>
      </c>
      <c r="R166" s="31">
        <f t="shared" si="32"/>
        <v>17</v>
      </c>
      <c r="S166" s="32">
        <f t="shared" si="33"/>
        <v>52</v>
      </c>
      <c r="T166" s="23">
        <f t="shared" si="34"/>
        <v>2.1666666666666665</v>
      </c>
    </row>
    <row r="167" spans="2:20" x14ac:dyDescent="0.3">
      <c r="B167" s="2" t="s">
        <v>722</v>
      </c>
      <c r="C167" s="2"/>
      <c r="D167" s="2" t="s">
        <v>723</v>
      </c>
      <c r="E167" s="2" t="s">
        <v>724</v>
      </c>
      <c r="F167" s="2" t="s">
        <v>725</v>
      </c>
      <c r="G167" s="2">
        <v>140</v>
      </c>
      <c r="H167" s="7" t="s">
        <v>726</v>
      </c>
      <c r="I167" s="7" t="s">
        <v>95</v>
      </c>
      <c r="J167" s="2" t="e">
        <f>G167/#REF!</f>
        <v>#REF!</v>
      </c>
      <c r="K167" s="5">
        <f t="shared" si="38"/>
        <v>900</v>
      </c>
      <c r="L167" s="27">
        <f t="shared" si="29"/>
        <v>9</v>
      </c>
      <c r="M167" s="5">
        <f t="shared" si="40"/>
        <v>1500</v>
      </c>
      <c r="N167" s="27">
        <f t="shared" si="30"/>
        <v>15</v>
      </c>
      <c r="O167" s="5">
        <f t="shared" si="37"/>
        <v>4400</v>
      </c>
      <c r="P167" s="27">
        <f t="shared" si="31"/>
        <v>11</v>
      </c>
      <c r="Q167" s="5">
        <f t="shared" si="39"/>
        <v>4250</v>
      </c>
      <c r="R167" s="31">
        <f t="shared" si="32"/>
        <v>17</v>
      </c>
      <c r="S167" s="32">
        <f t="shared" si="33"/>
        <v>52</v>
      </c>
      <c r="T167" s="23">
        <f t="shared" si="34"/>
        <v>2.1666666666666665</v>
      </c>
    </row>
    <row r="168" spans="2:20" x14ac:dyDescent="0.3">
      <c r="B168" s="2" t="s">
        <v>727</v>
      </c>
      <c r="C168" s="2"/>
      <c r="D168" s="2" t="s">
        <v>728</v>
      </c>
      <c r="E168" s="2" t="s">
        <v>729</v>
      </c>
      <c r="F168" s="2" t="s">
        <v>730</v>
      </c>
      <c r="G168" s="2">
        <v>140</v>
      </c>
      <c r="H168" s="7" t="s">
        <v>731</v>
      </c>
      <c r="I168" s="7" t="s">
        <v>732</v>
      </c>
      <c r="J168" s="2" t="e">
        <f>G168/#REF!</f>
        <v>#REF!</v>
      </c>
      <c r="K168" s="5">
        <f t="shared" si="38"/>
        <v>900</v>
      </c>
      <c r="L168" s="27">
        <f t="shared" si="29"/>
        <v>9</v>
      </c>
      <c r="M168" s="5">
        <f t="shared" si="40"/>
        <v>1500</v>
      </c>
      <c r="N168" s="27">
        <f t="shared" si="30"/>
        <v>15</v>
      </c>
      <c r="O168" s="5">
        <f t="shared" si="37"/>
        <v>4400</v>
      </c>
      <c r="P168" s="27">
        <f t="shared" si="31"/>
        <v>11</v>
      </c>
      <c r="Q168" s="5">
        <f t="shared" si="39"/>
        <v>4250</v>
      </c>
      <c r="R168" s="31">
        <f t="shared" si="32"/>
        <v>17</v>
      </c>
      <c r="S168" s="32">
        <f t="shared" si="33"/>
        <v>52</v>
      </c>
      <c r="T168" s="23">
        <f t="shared" si="34"/>
        <v>2.1666666666666665</v>
      </c>
    </row>
    <row r="169" spans="2:20" x14ac:dyDescent="0.3">
      <c r="B169" s="16" t="s">
        <v>733</v>
      </c>
      <c r="C169" s="2"/>
      <c r="D169" s="40">
        <v>2608972841</v>
      </c>
      <c r="E169" s="2" t="s">
        <v>734</v>
      </c>
      <c r="F169" s="2" t="s">
        <v>735</v>
      </c>
      <c r="G169" s="2">
        <v>140</v>
      </c>
      <c r="H169" s="7" t="s">
        <v>736</v>
      </c>
      <c r="I169" s="7" t="s">
        <v>737</v>
      </c>
      <c r="J169" s="2" t="e">
        <f>G169/#REF!</f>
        <v>#REF!</v>
      </c>
      <c r="K169" s="5">
        <f t="shared" si="38"/>
        <v>900</v>
      </c>
      <c r="L169" s="27">
        <f t="shared" si="29"/>
        <v>9</v>
      </c>
      <c r="M169" s="5">
        <f t="shared" si="40"/>
        <v>1500</v>
      </c>
      <c r="N169" s="27">
        <f t="shared" si="30"/>
        <v>15</v>
      </c>
      <c r="O169" s="5">
        <f t="shared" si="37"/>
        <v>4400</v>
      </c>
      <c r="P169" s="27">
        <f t="shared" si="31"/>
        <v>11</v>
      </c>
      <c r="Q169" s="5">
        <f t="shared" si="39"/>
        <v>4250</v>
      </c>
      <c r="R169" s="31">
        <f t="shared" si="32"/>
        <v>17</v>
      </c>
      <c r="S169" s="32">
        <f t="shared" si="33"/>
        <v>52</v>
      </c>
      <c r="T169" s="23">
        <f t="shared" si="34"/>
        <v>2.1666666666666665</v>
      </c>
    </row>
    <row r="170" spans="2:20" ht="28.8" x14ac:dyDescent="0.3">
      <c r="B170" s="2" t="s">
        <v>738</v>
      </c>
      <c r="C170" s="2"/>
      <c r="D170" s="2" t="s">
        <v>739</v>
      </c>
      <c r="E170" s="2" t="s">
        <v>740</v>
      </c>
      <c r="F170" s="2" t="s">
        <v>741</v>
      </c>
      <c r="G170" s="2">
        <v>140</v>
      </c>
      <c r="H170" s="7" t="s">
        <v>742</v>
      </c>
      <c r="I170" s="7" t="s">
        <v>743</v>
      </c>
      <c r="J170" s="2" t="e">
        <f>G170/#REF!</f>
        <v>#REF!</v>
      </c>
      <c r="K170" s="5">
        <f t="shared" si="38"/>
        <v>900</v>
      </c>
      <c r="L170" s="27">
        <f t="shared" si="29"/>
        <v>9</v>
      </c>
      <c r="M170" s="5">
        <f t="shared" si="40"/>
        <v>1500</v>
      </c>
      <c r="N170" s="27">
        <f t="shared" si="30"/>
        <v>15</v>
      </c>
      <c r="O170" s="5">
        <f t="shared" si="37"/>
        <v>4400</v>
      </c>
      <c r="P170" s="27">
        <f t="shared" si="31"/>
        <v>11</v>
      </c>
      <c r="Q170" s="5">
        <f t="shared" si="39"/>
        <v>4250</v>
      </c>
      <c r="R170" s="31">
        <f t="shared" si="32"/>
        <v>17</v>
      </c>
      <c r="S170" s="32">
        <f t="shared" si="33"/>
        <v>52</v>
      </c>
      <c r="T170" s="23">
        <f t="shared" si="34"/>
        <v>2.1666666666666665</v>
      </c>
    </row>
    <row r="171" spans="2:20" ht="28.8" x14ac:dyDescent="0.3">
      <c r="B171" s="2" t="s">
        <v>744</v>
      </c>
      <c r="C171" s="2"/>
      <c r="D171" s="2" t="s">
        <v>745</v>
      </c>
      <c r="E171" s="2">
        <v>8</v>
      </c>
      <c r="F171" s="2" t="s">
        <v>746</v>
      </c>
      <c r="G171" s="2">
        <v>140</v>
      </c>
      <c r="H171" s="7" t="s">
        <v>747</v>
      </c>
      <c r="I171" s="7" t="s">
        <v>291</v>
      </c>
      <c r="J171" s="2" t="e">
        <f>G171/#REF!</f>
        <v>#REF!</v>
      </c>
      <c r="K171" s="5">
        <f t="shared" si="38"/>
        <v>900</v>
      </c>
      <c r="L171" s="27">
        <f t="shared" si="29"/>
        <v>9</v>
      </c>
      <c r="M171" s="5">
        <f t="shared" si="40"/>
        <v>1500</v>
      </c>
      <c r="N171" s="27">
        <f t="shared" si="30"/>
        <v>15</v>
      </c>
      <c r="O171" s="5">
        <f t="shared" si="37"/>
        <v>4400</v>
      </c>
      <c r="P171" s="27">
        <f t="shared" si="31"/>
        <v>11</v>
      </c>
      <c r="Q171" s="5">
        <f t="shared" si="39"/>
        <v>4250</v>
      </c>
      <c r="R171" s="31">
        <f t="shared" si="32"/>
        <v>17</v>
      </c>
      <c r="S171" s="32">
        <f t="shared" si="33"/>
        <v>52</v>
      </c>
      <c r="T171" s="23">
        <f t="shared" si="34"/>
        <v>2.1666666666666665</v>
      </c>
    </row>
    <row r="172" spans="2:20" s="17" customFormat="1" hidden="1" x14ac:dyDescent="0.3">
      <c r="B172" s="16"/>
      <c r="C172" s="16"/>
      <c r="D172" s="16"/>
      <c r="E172" s="16"/>
      <c r="F172" s="16"/>
      <c r="G172" s="16"/>
      <c r="H172" s="16"/>
      <c r="I172" s="16"/>
      <c r="J172" s="16"/>
      <c r="K172" s="5">
        <f>100*7</f>
        <v>700</v>
      </c>
      <c r="L172" s="27">
        <f t="shared" si="29"/>
        <v>7</v>
      </c>
      <c r="M172" s="5">
        <f>100*12</f>
        <v>1200</v>
      </c>
      <c r="N172" s="27">
        <f t="shared" si="30"/>
        <v>12</v>
      </c>
      <c r="O172" s="5">
        <f>400*9</f>
        <v>3600</v>
      </c>
      <c r="P172" s="27">
        <f t="shared" si="31"/>
        <v>9</v>
      </c>
      <c r="Q172" s="5">
        <f>250*14</f>
        <v>3500</v>
      </c>
      <c r="R172" s="31">
        <f t="shared" si="32"/>
        <v>14</v>
      </c>
      <c r="S172" s="32">
        <f t="shared" si="33"/>
        <v>42</v>
      </c>
      <c r="T172" s="23">
        <f t="shared" si="34"/>
        <v>1.75</v>
      </c>
    </row>
    <row r="173" spans="2:20" x14ac:dyDescent="0.3">
      <c r="B173" s="16" t="s">
        <v>748</v>
      </c>
      <c r="C173" s="2" t="s">
        <v>107</v>
      </c>
      <c r="D173" s="2" t="s">
        <v>749</v>
      </c>
      <c r="E173" s="2" t="s">
        <v>750</v>
      </c>
      <c r="F173" s="2" t="s">
        <v>751</v>
      </c>
      <c r="G173" s="2">
        <v>139</v>
      </c>
      <c r="H173" s="7" t="s">
        <v>752</v>
      </c>
      <c r="I173" s="7" t="s">
        <v>101</v>
      </c>
      <c r="J173" s="2" t="e">
        <f>G173/#REF!</f>
        <v>#REF!</v>
      </c>
      <c r="K173" s="5">
        <f t="shared" ref="K173:K192" si="41">100*9</f>
        <v>900</v>
      </c>
      <c r="L173" s="27">
        <f t="shared" si="29"/>
        <v>9</v>
      </c>
      <c r="M173" s="5">
        <f t="shared" ref="M173:M191" si="42">100*15</f>
        <v>1500</v>
      </c>
      <c r="N173" s="27">
        <f t="shared" si="30"/>
        <v>15</v>
      </c>
      <c r="O173" s="5">
        <f t="shared" ref="O173:O191" si="43">400*11</f>
        <v>4400</v>
      </c>
      <c r="P173" s="27">
        <f t="shared" si="31"/>
        <v>11</v>
      </c>
      <c r="Q173" s="5">
        <f t="shared" ref="Q173:Q180" si="44">250*17</f>
        <v>4250</v>
      </c>
      <c r="R173" s="31">
        <f t="shared" si="32"/>
        <v>17</v>
      </c>
      <c r="S173" s="32">
        <f t="shared" si="33"/>
        <v>52</v>
      </c>
      <c r="T173" s="23">
        <f t="shared" si="34"/>
        <v>2.1666666666666665</v>
      </c>
    </row>
    <row r="174" spans="2:20" x14ac:dyDescent="0.3">
      <c r="B174" s="16" t="s">
        <v>753</v>
      </c>
      <c r="C174" s="2" t="s">
        <v>107</v>
      </c>
      <c r="D174" s="2" t="s">
        <v>754</v>
      </c>
      <c r="E174" s="2" t="s">
        <v>755</v>
      </c>
      <c r="F174" s="2" t="s">
        <v>756</v>
      </c>
      <c r="G174" s="2">
        <v>138</v>
      </c>
      <c r="H174" s="7" t="s">
        <v>757</v>
      </c>
      <c r="I174" s="7" t="s">
        <v>758</v>
      </c>
      <c r="J174" s="2" t="e">
        <f>G174/#REF!</f>
        <v>#REF!</v>
      </c>
      <c r="K174" s="5">
        <f t="shared" si="41"/>
        <v>900</v>
      </c>
      <c r="L174" s="27">
        <f t="shared" si="29"/>
        <v>9</v>
      </c>
      <c r="M174" s="5">
        <f t="shared" si="42"/>
        <v>1500</v>
      </c>
      <c r="N174" s="27">
        <f t="shared" si="30"/>
        <v>15</v>
      </c>
      <c r="O174" s="5">
        <f t="shared" si="43"/>
        <v>4400</v>
      </c>
      <c r="P174" s="27">
        <f t="shared" si="31"/>
        <v>11</v>
      </c>
      <c r="Q174" s="5">
        <f t="shared" si="44"/>
        <v>4250</v>
      </c>
      <c r="R174" s="31">
        <f t="shared" si="32"/>
        <v>17</v>
      </c>
      <c r="S174" s="32">
        <f t="shared" si="33"/>
        <v>52</v>
      </c>
      <c r="T174" s="23">
        <f t="shared" si="34"/>
        <v>2.1666666666666665</v>
      </c>
    </row>
    <row r="175" spans="2:20" ht="28.8" x14ac:dyDescent="0.3">
      <c r="B175" s="2" t="s">
        <v>759</v>
      </c>
      <c r="C175" s="2" t="s">
        <v>511</v>
      </c>
      <c r="D175" s="2" t="s">
        <v>760</v>
      </c>
      <c r="E175" s="2" t="s">
        <v>761</v>
      </c>
      <c r="F175" s="2" t="s">
        <v>762</v>
      </c>
      <c r="G175" s="2">
        <v>138</v>
      </c>
      <c r="H175" s="7" t="s">
        <v>763</v>
      </c>
      <c r="I175" s="7" t="s">
        <v>764</v>
      </c>
      <c r="J175" s="2" t="e">
        <f>G175/#REF!</f>
        <v>#REF!</v>
      </c>
      <c r="K175" s="5">
        <f t="shared" si="41"/>
        <v>900</v>
      </c>
      <c r="L175" s="27">
        <f t="shared" si="29"/>
        <v>9</v>
      </c>
      <c r="M175" s="5">
        <f t="shared" si="42"/>
        <v>1500</v>
      </c>
      <c r="N175" s="27">
        <f t="shared" si="30"/>
        <v>15</v>
      </c>
      <c r="O175" s="5">
        <f t="shared" si="43"/>
        <v>4400</v>
      </c>
      <c r="P175" s="27">
        <f t="shared" si="31"/>
        <v>11</v>
      </c>
      <c r="Q175" s="5">
        <f t="shared" si="44"/>
        <v>4250</v>
      </c>
      <c r="R175" s="31">
        <f t="shared" si="32"/>
        <v>17</v>
      </c>
      <c r="S175" s="32">
        <f t="shared" si="33"/>
        <v>52</v>
      </c>
      <c r="T175" s="23">
        <f t="shared" si="34"/>
        <v>2.1666666666666665</v>
      </c>
    </row>
    <row r="176" spans="2:20" x14ac:dyDescent="0.3">
      <c r="B176" s="2" t="s">
        <v>765</v>
      </c>
      <c r="C176" s="2" t="s">
        <v>435</v>
      </c>
      <c r="D176" s="3" t="s">
        <v>766</v>
      </c>
      <c r="E176" s="2" t="s">
        <v>767</v>
      </c>
      <c r="F176" s="2" t="s">
        <v>768</v>
      </c>
      <c r="G176" s="2">
        <v>137</v>
      </c>
      <c r="H176" s="7" t="s">
        <v>769</v>
      </c>
      <c r="I176" s="7" t="s">
        <v>503</v>
      </c>
      <c r="J176" s="2" t="e">
        <f>G176/#REF!</f>
        <v>#REF!</v>
      </c>
      <c r="K176" s="5">
        <f t="shared" si="41"/>
        <v>900</v>
      </c>
      <c r="L176" s="27">
        <f t="shared" si="29"/>
        <v>9</v>
      </c>
      <c r="M176" s="5">
        <f t="shared" si="42"/>
        <v>1500</v>
      </c>
      <c r="N176" s="27">
        <f t="shared" si="30"/>
        <v>15</v>
      </c>
      <c r="O176" s="5">
        <f t="shared" si="43"/>
        <v>4400</v>
      </c>
      <c r="P176" s="27">
        <f t="shared" si="31"/>
        <v>11</v>
      </c>
      <c r="Q176" s="5">
        <f t="shared" si="44"/>
        <v>4250</v>
      </c>
      <c r="R176" s="31">
        <f t="shared" si="32"/>
        <v>17</v>
      </c>
      <c r="S176" s="32">
        <f t="shared" si="33"/>
        <v>52</v>
      </c>
      <c r="T176" s="23">
        <f t="shared" si="34"/>
        <v>2.1666666666666665</v>
      </c>
    </row>
    <row r="177" spans="2:20" x14ac:dyDescent="0.3">
      <c r="B177" s="2" t="s">
        <v>770</v>
      </c>
      <c r="C177" s="2" t="s">
        <v>435</v>
      </c>
      <c r="D177" s="3" t="s">
        <v>771</v>
      </c>
      <c r="E177" s="2" t="s">
        <v>772</v>
      </c>
      <c r="F177" s="2" t="s">
        <v>773</v>
      </c>
      <c r="G177" s="2">
        <v>137</v>
      </c>
      <c r="H177" s="7" t="s">
        <v>774</v>
      </c>
      <c r="I177" s="7" t="s">
        <v>775</v>
      </c>
      <c r="J177" s="2" t="e">
        <f>G177/#REF!</f>
        <v>#REF!</v>
      </c>
      <c r="K177" s="5">
        <f t="shared" si="41"/>
        <v>900</v>
      </c>
      <c r="L177" s="27">
        <f t="shared" si="29"/>
        <v>9</v>
      </c>
      <c r="M177" s="5">
        <f t="shared" si="42"/>
        <v>1500</v>
      </c>
      <c r="N177" s="27">
        <f t="shared" si="30"/>
        <v>15</v>
      </c>
      <c r="O177" s="5">
        <f t="shared" si="43"/>
        <v>4400</v>
      </c>
      <c r="P177" s="27">
        <f t="shared" si="31"/>
        <v>11</v>
      </c>
      <c r="Q177" s="5">
        <f t="shared" si="44"/>
        <v>4250</v>
      </c>
      <c r="R177" s="31">
        <f t="shared" si="32"/>
        <v>17</v>
      </c>
      <c r="S177" s="32">
        <f t="shared" si="33"/>
        <v>52</v>
      </c>
      <c r="T177" s="23">
        <f t="shared" si="34"/>
        <v>2.1666666666666665</v>
      </c>
    </row>
    <row r="178" spans="2:20" x14ac:dyDescent="0.3">
      <c r="B178" s="2" t="s">
        <v>776</v>
      </c>
      <c r="C178" s="2" t="s">
        <v>351</v>
      </c>
      <c r="D178" s="2" t="s">
        <v>777</v>
      </c>
      <c r="E178" s="2" t="s">
        <v>778</v>
      </c>
      <c r="F178" s="2" t="s">
        <v>779</v>
      </c>
      <c r="G178" s="2">
        <v>136</v>
      </c>
      <c r="H178" s="7" t="s">
        <v>780</v>
      </c>
      <c r="I178" s="7" t="s">
        <v>781</v>
      </c>
      <c r="J178" s="2" t="e">
        <f>G178/#REF!</f>
        <v>#REF!</v>
      </c>
      <c r="K178" s="5">
        <f t="shared" si="41"/>
        <v>900</v>
      </c>
      <c r="L178" s="27">
        <f t="shared" si="29"/>
        <v>9</v>
      </c>
      <c r="M178" s="5">
        <f t="shared" si="42"/>
        <v>1500</v>
      </c>
      <c r="N178" s="27">
        <f t="shared" si="30"/>
        <v>15</v>
      </c>
      <c r="O178" s="5">
        <f t="shared" si="43"/>
        <v>4400</v>
      </c>
      <c r="P178" s="27">
        <f t="shared" si="31"/>
        <v>11</v>
      </c>
      <c r="Q178" s="5">
        <f t="shared" si="44"/>
        <v>4250</v>
      </c>
      <c r="R178" s="31">
        <f t="shared" si="32"/>
        <v>17</v>
      </c>
      <c r="S178" s="32">
        <f t="shared" si="33"/>
        <v>52</v>
      </c>
      <c r="T178" s="23">
        <f t="shared" si="34"/>
        <v>2.1666666666666665</v>
      </c>
    </row>
    <row r="179" spans="2:20" x14ac:dyDescent="0.3">
      <c r="B179" s="2" t="s">
        <v>782</v>
      </c>
      <c r="C179" s="2" t="s">
        <v>435</v>
      </c>
      <c r="D179" s="45" t="s">
        <v>783</v>
      </c>
      <c r="E179" s="2" t="s">
        <v>784</v>
      </c>
      <c r="F179" s="2" t="s">
        <v>785</v>
      </c>
      <c r="G179" s="2">
        <v>136</v>
      </c>
      <c r="H179" s="7" t="s">
        <v>786</v>
      </c>
      <c r="I179" s="7" t="s">
        <v>787</v>
      </c>
      <c r="J179" s="2" t="e">
        <f>G179/#REF!</f>
        <v>#REF!</v>
      </c>
      <c r="K179" s="5">
        <f t="shared" si="41"/>
        <v>900</v>
      </c>
      <c r="L179" s="27">
        <f t="shared" si="29"/>
        <v>9</v>
      </c>
      <c r="M179" s="5">
        <f t="shared" si="42"/>
        <v>1500</v>
      </c>
      <c r="N179" s="27">
        <f t="shared" si="30"/>
        <v>15</v>
      </c>
      <c r="O179" s="5">
        <f t="shared" si="43"/>
        <v>4400</v>
      </c>
      <c r="P179" s="27">
        <f t="shared" si="31"/>
        <v>11</v>
      </c>
      <c r="Q179" s="5">
        <f t="shared" si="44"/>
        <v>4250</v>
      </c>
      <c r="R179" s="31">
        <f t="shared" si="32"/>
        <v>17</v>
      </c>
      <c r="S179" s="32">
        <f t="shared" si="33"/>
        <v>52</v>
      </c>
      <c r="T179" s="23">
        <f t="shared" si="34"/>
        <v>2.1666666666666665</v>
      </c>
    </row>
    <row r="180" spans="2:20" x14ac:dyDescent="0.3">
      <c r="B180" s="16" t="s">
        <v>788</v>
      </c>
      <c r="C180" s="2" t="s">
        <v>435</v>
      </c>
      <c r="D180" s="20" t="s">
        <v>2896</v>
      </c>
      <c r="E180" s="2" t="s">
        <v>789</v>
      </c>
      <c r="F180" s="2" t="s">
        <v>790</v>
      </c>
      <c r="G180" s="2">
        <v>136</v>
      </c>
      <c r="H180" s="7" t="s">
        <v>791</v>
      </c>
      <c r="I180" s="7" t="s">
        <v>792</v>
      </c>
      <c r="J180" s="2" t="e">
        <f>G180/#REF!</f>
        <v>#REF!</v>
      </c>
      <c r="K180" s="5">
        <f t="shared" si="41"/>
        <v>900</v>
      </c>
      <c r="L180" s="27">
        <f t="shared" si="29"/>
        <v>9</v>
      </c>
      <c r="M180" s="5">
        <f t="shared" si="42"/>
        <v>1500</v>
      </c>
      <c r="N180" s="27">
        <f t="shared" si="30"/>
        <v>15</v>
      </c>
      <c r="O180" s="5">
        <f t="shared" si="43"/>
        <v>4400</v>
      </c>
      <c r="P180" s="27">
        <f t="shared" si="31"/>
        <v>11</v>
      </c>
      <c r="Q180" s="5">
        <f t="shared" si="44"/>
        <v>4250</v>
      </c>
      <c r="R180" s="31">
        <f t="shared" si="32"/>
        <v>17</v>
      </c>
      <c r="S180" s="32">
        <f t="shared" si="33"/>
        <v>52</v>
      </c>
      <c r="T180" s="23">
        <f t="shared" si="34"/>
        <v>2.1666666666666665</v>
      </c>
    </row>
    <row r="181" spans="2:20" x14ac:dyDescent="0.3">
      <c r="B181" s="2" t="s">
        <v>634</v>
      </c>
      <c r="C181" s="2" t="s">
        <v>635</v>
      </c>
      <c r="D181" s="2" t="s">
        <v>636</v>
      </c>
      <c r="E181" s="2" t="s">
        <v>637</v>
      </c>
      <c r="F181" s="2" t="s">
        <v>638</v>
      </c>
      <c r="G181" s="2">
        <v>145</v>
      </c>
      <c r="H181" s="7" t="s">
        <v>639</v>
      </c>
      <c r="I181" s="7" t="s">
        <v>503</v>
      </c>
      <c r="J181" s="2" t="e">
        <f>G181/#REF!</f>
        <v>#REF!</v>
      </c>
      <c r="K181" s="5">
        <f t="shared" si="41"/>
        <v>900</v>
      </c>
      <c r="L181" s="27">
        <f t="shared" si="29"/>
        <v>9</v>
      </c>
      <c r="M181" s="5">
        <f t="shared" si="42"/>
        <v>1500</v>
      </c>
      <c r="N181" s="27">
        <f t="shared" si="30"/>
        <v>15</v>
      </c>
      <c r="O181" s="5">
        <f t="shared" si="43"/>
        <v>4400</v>
      </c>
      <c r="P181" s="27">
        <f t="shared" si="31"/>
        <v>11</v>
      </c>
      <c r="Q181" s="5">
        <f t="shared" ref="Q181:Q192" si="45">250*18</f>
        <v>4500</v>
      </c>
      <c r="R181" s="31">
        <f t="shared" si="32"/>
        <v>18</v>
      </c>
      <c r="S181" s="32">
        <f t="shared" si="33"/>
        <v>53</v>
      </c>
      <c r="T181" s="23">
        <f t="shared" si="34"/>
        <v>2.2083333333333335</v>
      </c>
    </row>
    <row r="182" spans="2:20" x14ac:dyDescent="0.3">
      <c r="B182" s="2" t="s">
        <v>640</v>
      </c>
      <c r="C182" s="2" t="s">
        <v>249</v>
      </c>
      <c r="D182" s="2" t="s">
        <v>641</v>
      </c>
      <c r="E182" s="2" t="s">
        <v>642</v>
      </c>
      <c r="F182" s="2" t="s">
        <v>643</v>
      </c>
      <c r="G182" s="2">
        <v>145</v>
      </c>
      <c r="H182" s="7" t="s">
        <v>644</v>
      </c>
      <c r="I182" s="7" t="s">
        <v>18</v>
      </c>
      <c r="J182" s="2" t="e">
        <f>G182/#REF!</f>
        <v>#REF!</v>
      </c>
      <c r="K182" s="5">
        <f t="shared" si="41"/>
        <v>900</v>
      </c>
      <c r="L182" s="27">
        <f t="shared" si="29"/>
        <v>9</v>
      </c>
      <c r="M182" s="5">
        <f t="shared" si="42"/>
        <v>1500</v>
      </c>
      <c r="N182" s="27">
        <f t="shared" si="30"/>
        <v>15</v>
      </c>
      <c r="O182" s="5">
        <f t="shared" si="43"/>
        <v>4400</v>
      </c>
      <c r="P182" s="27">
        <f t="shared" si="31"/>
        <v>11</v>
      </c>
      <c r="Q182" s="5">
        <f t="shared" si="45"/>
        <v>4500</v>
      </c>
      <c r="R182" s="31">
        <f t="shared" si="32"/>
        <v>18</v>
      </c>
      <c r="S182" s="32">
        <f t="shared" si="33"/>
        <v>53</v>
      </c>
      <c r="T182" s="23">
        <f t="shared" si="34"/>
        <v>2.2083333333333335</v>
      </c>
    </row>
    <row r="183" spans="2:20" x14ac:dyDescent="0.3">
      <c r="B183" s="2" t="s">
        <v>645</v>
      </c>
      <c r="C183" s="2"/>
      <c r="D183" s="2" t="s">
        <v>646</v>
      </c>
      <c r="E183" s="2" t="s">
        <v>647</v>
      </c>
      <c r="F183" s="2" t="s">
        <v>648</v>
      </c>
      <c r="G183" s="2">
        <v>145</v>
      </c>
      <c r="H183" s="7" t="s">
        <v>649</v>
      </c>
      <c r="I183" s="7" t="s">
        <v>297</v>
      </c>
      <c r="J183" s="2" t="e">
        <f>G183/#REF!</f>
        <v>#REF!</v>
      </c>
      <c r="K183" s="5">
        <f t="shared" si="41"/>
        <v>900</v>
      </c>
      <c r="L183" s="27">
        <f t="shared" si="29"/>
        <v>9</v>
      </c>
      <c r="M183" s="5">
        <f t="shared" si="42"/>
        <v>1500</v>
      </c>
      <c r="N183" s="27">
        <f t="shared" si="30"/>
        <v>15</v>
      </c>
      <c r="O183" s="5">
        <f t="shared" si="43"/>
        <v>4400</v>
      </c>
      <c r="P183" s="27">
        <f t="shared" si="31"/>
        <v>11</v>
      </c>
      <c r="Q183" s="5">
        <f t="shared" si="45"/>
        <v>4500</v>
      </c>
      <c r="R183" s="31">
        <f t="shared" si="32"/>
        <v>18</v>
      </c>
      <c r="S183" s="32">
        <f t="shared" si="33"/>
        <v>53</v>
      </c>
      <c r="T183" s="23">
        <f t="shared" si="34"/>
        <v>2.2083333333333335</v>
      </c>
    </row>
    <row r="184" spans="2:20" ht="28.8" x14ac:dyDescent="0.3">
      <c r="B184" s="2" t="s">
        <v>650</v>
      </c>
      <c r="C184" s="2" t="s">
        <v>351</v>
      </c>
      <c r="D184" s="40">
        <v>3177884261</v>
      </c>
      <c r="E184" s="2" t="s">
        <v>651</v>
      </c>
      <c r="F184" s="2" t="s">
        <v>652</v>
      </c>
      <c r="G184" s="2">
        <v>144</v>
      </c>
      <c r="H184" s="7" t="s">
        <v>653</v>
      </c>
      <c r="I184" s="7" t="s">
        <v>654</v>
      </c>
      <c r="J184" s="2" t="e">
        <f>G184/#REF!</f>
        <v>#REF!</v>
      </c>
      <c r="K184" s="5">
        <f t="shared" si="41"/>
        <v>900</v>
      </c>
      <c r="L184" s="27">
        <f t="shared" si="29"/>
        <v>9</v>
      </c>
      <c r="M184" s="5">
        <f t="shared" si="42"/>
        <v>1500</v>
      </c>
      <c r="N184" s="27">
        <f t="shared" si="30"/>
        <v>15</v>
      </c>
      <c r="O184" s="5">
        <f t="shared" si="43"/>
        <v>4400</v>
      </c>
      <c r="P184" s="27">
        <f t="shared" si="31"/>
        <v>11</v>
      </c>
      <c r="Q184" s="5">
        <f t="shared" si="45"/>
        <v>4500</v>
      </c>
      <c r="R184" s="31">
        <f t="shared" si="32"/>
        <v>18</v>
      </c>
      <c r="S184" s="32">
        <f t="shared" si="33"/>
        <v>53</v>
      </c>
      <c r="T184" s="23">
        <f t="shared" si="34"/>
        <v>2.2083333333333335</v>
      </c>
    </row>
    <row r="185" spans="2:20" x14ac:dyDescent="0.3">
      <c r="B185" s="2" t="s">
        <v>655</v>
      </c>
      <c r="C185" s="2" t="s">
        <v>209</v>
      </c>
      <c r="D185" s="2" t="s">
        <v>656</v>
      </c>
      <c r="E185" s="2" t="s">
        <v>657</v>
      </c>
      <c r="F185" s="2" t="s">
        <v>658</v>
      </c>
      <c r="G185" s="2">
        <v>144</v>
      </c>
      <c r="H185" s="7" t="s">
        <v>659</v>
      </c>
      <c r="I185" s="7" t="s">
        <v>660</v>
      </c>
      <c r="J185" s="2" t="e">
        <f>G185/#REF!</f>
        <v>#REF!</v>
      </c>
      <c r="K185" s="5">
        <f t="shared" si="41"/>
        <v>900</v>
      </c>
      <c r="L185" s="27">
        <f t="shared" si="29"/>
        <v>9</v>
      </c>
      <c r="M185" s="5">
        <f t="shared" si="42"/>
        <v>1500</v>
      </c>
      <c r="N185" s="27">
        <f t="shared" si="30"/>
        <v>15</v>
      </c>
      <c r="O185" s="5">
        <f t="shared" si="43"/>
        <v>4400</v>
      </c>
      <c r="P185" s="27">
        <f t="shared" si="31"/>
        <v>11</v>
      </c>
      <c r="Q185" s="5">
        <f t="shared" si="45"/>
        <v>4500</v>
      </c>
      <c r="R185" s="31">
        <f t="shared" si="32"/>
        <v>18</v>
      </c>
      <c r="S185" s="32">
        <f t="shared" si="33"/>
        <v>53</v>
      </c>
      <c r="T185" s="23">
        <f t="shared" si="34"/>
        <v>2.2083333333333335</v>
      </c>
    </row>
    <row r="186" spans="2:20" ht="28.8" x14ac:dyDescent="0.3">
      <c r="B186" s="2" t="s">
        <v>661</v>
      </c>
      <c r="C186" s="2" t="s">
        <v>351</v>
      </c>
      <c r="D186" s="40">
        <v>7657787501</v>
      </c>
      <c r="E186" s="2" t="s">
        <v>662</v>
      </c>
      <c r="F186" s="2" t="s">
        <v>663</v>
      </c>
      <c r="G186" s="2">
        <v>143</v>
      </c>
      <c r="H186" s="7" t="s">
        <v>664</v>
      </c>
      <c r="I186" s="7" t="s">
        <v>665</v>
      </c>
      <c r="J186" s="2" t="e">
        <f>G186/#REF!</f>
        <v>#REF!</v>
      </c>
      <c r="K186" s="5">
        <f t="shared" si="41"/>
        <v>900</v>
      </c>
      <c r="L186" s="27">
        <f t="shared" si="29"/>
        <v>9</v>
      </c>
      <c r="M186" s="5">
        <f t="shared" si="42"/>
        <v>1500</v>
      </c>
      <c r="N186" s="27">
        <f t="shared" si="30"/>
        <v>15</v>
      </c>
      <c r="O186" s="5">
        <f t="shared" si="43"/>
        <v>4400</v>
      </c>
      <c r="P186" s="27">
        <f t="shared" si="31"/>
        <v>11</v>
      </c>
      <c r="Q186" s="5">
        <f t="shared" si="45"/>
        <v>4500</v>
      </c>
      <c r="R186" s="31">
        <f t="shared" si="32"/>
        <v>18</v>
      </c>
      <c r="S186" s="32">
        <f t="shared" si="33"/>
        <v>53</v>
      </c>
      <c r="T186" s="23">
        <f t="shared" si="34"/>
        <v>2.2083333333333335</v>
      </c>
    </row>
    <row r="187" spans="2:20" x14ac:dyDescent="0.3">
      <c r="B187" s="16" t="s">
        <v>666</v>
      </c>
      <c r="C187" s="2" t="s">
        <v>107</v>
      </c>
      <c r="D187" s="2" t="s">
        <v>667</v>
      </c>
      <c r="E187" s="2" t="s">
        <v>668</v>
      </c>
      <c r="F187" s="2" t="s">
        <v>669</v>
      </c>
      <c r="G187" s="2">
        <v>142</v>
      </c>
      <c r="H187" s="7" t="s">
        <v>670</v>
      </c>
      <c r="I187" s="7" t="s">
        <v>671</v>
      </c>
      <c r="J187" s="2" t="e">
        <f>G187/#REF!</f>
        <v>#REF!</v>
      </c>
      <c r="K187" s="5">
        <f t="shared" si="41"/>
        <v>900</v>
      </c>
      <c r="L187" s="27">
        <f t="shared" si="29"/>
        <v>9</v>
      </c>
      <c r="M187" s="5">
        <f t="shared" si="42"/>
        <v>1500</v>
      </c>
      <c r="N187" s="27">
        <f t="shared" si="30"/>
        <v>15</v>
      </c>
      <c r="O187" s="5">
        <f t="shared" si="43"/>
        <v>4400</v>
      </c>
      <c r="P187" s="27">
        <f t="shared" si="31"/>
        <v>11</v>
      </c>
      <c r="Q187" s="5">
        <f t="shared" si="45"/>
        <v>4500</v>
      </c>
      <c r="R187" s="31">
        <f t="shared" si="32"/>
        <v>18</v>
      </c>
      <c r="S187" s="32">
        <f t="shared" si="33"/>
        <v>53</v>
      </c>
      <c r="T187" s="23">
        <f t="shared" si="34"/>
        <v>2.2083333333333335</v>
      </c>
    </row>
    <row r="188" spans="2:20" x14ac:dyDescent="0.3">
      <c r="B188" s="2" t="s">
        <v>672</v>
      </c>
      <c r="C188" s="2"/>
      <c r="D188" s="2" t="s">
        <v>673</v>
      </c>
      <c r="E188" s="2" t="s">
        <v>674</v>
      </c>
      <c r="F188" s="2" t="s">
        <v>675</v>
      </c>
      <c r="G188" s="2">
        <v>142</v>
      </c>
      <c r="H188" s="7" t="s">
        <v>676</v>
      </c>
      <c r="I188" s="7" t="s">
        <v>677</v>
      </c>
      <c r="J188" s="2" t="e">
        <f>G188/#REF!</f>
        <v>#REF!</v>
      </c>
      <c r="K188" s="5">
        <f t="shared" si="41"/>
        <v>900</v>
      </c>
      <c r="L188" s="27">
        <f t="shared" si="29"/>
        <v>9</v>
      </c>
      <c r="M188" s="5">
        <f t="shared" si="42"/>
        <v>1500</v>
      </c>
      <c r="N188" s="27">
        <f t="shared" si="30"/>
        <v>15</v>
      </c>
      <c r="O188" s="5">
        <f t="shared" si="43"/>
        <v>4400</v>
      </c>
      <c r="P188" s="27">
        <f t="shared" si="31"/>
        <v>11</v>
      </c>
      <c r="Q188" s="5">
        <f t="shared" si="45"/>
        <v>4500</v>
      </c>
      <c r="R188" s="31">
        <f t="shared" si="32"/>
        <v>18</v>
      </c>
      <c r="S188" s="32">
        <f t="shared" si="33"/>
        <v>53</v>
      </c>
      <c r="T188" s="23">
        <f t="shared" si="34"/>
        <v>2.2083333333333335</v>
      </c>
    </row>
    <row r="189" spans="2:20" x14ac:dyDescent="0.3">
      <c r="B189" s="2" t="s">
        <v>678</v>
      </c>
      <c r="C189" s="2" t="s">
        <v>435</v>
      </c>
      <c r="D189" s="2" t="s">
        <v>679</v>
      </c>
      <c r="E189" s="2" t="s">
        <v>680</v>
      </c>
      <c r="F189" s="2" t="s">
        <v>681</v>
      </c>
      <c r="G189" s="2">
        <v>141</v>
      </c>
      <c r="H189" s="7" t="s">
        <v>682</v>
      </c>
      <c r="I189" s="7" t="s">
        <v>683</v>
      </c>
      <c r="J189" s="2" t="e">
        <f>G189/#REF!</f>
        <v>#REF!</v>
      </c>
      <c r="K189" s="5">
        <f t="shared" si="41"/>
        <v>900</v>
      </c>
      <c r="L189" s="27">
        <f t="shared" si="29"/>
        <v>9</v>
      </c>
      <c r="M189" s="5">
        <f t="shared" si="42"/>
        <v>1500</v>
      </c>
      <c r="N189" s="27">
        <f t="shared" si="30"/>
        <v>15</v>
      </c>
      <c r="O189" s="5">
        <f t="shared" si="43"/>
        <v>4400</v>
      </c>
      <c r="P189" s="27">
        <f t="shared" si="31"/>
        <v>11</v>
      </c>
      <c r="Q189" s="5">
        <f t="shared" si="45"/>
        <v>4500</v>
      </c>
      <c r="R189" s="31">
        <f t="shared" si="32"/>
        <v>18</v>
      </c>
      <c r="S189" s="32">
        <f t="shared" si="33"/>
        <v>53</v>
      </c>
      <c r="T189" s="23">
        <f t="shared" si="34"/>
        <v>2.2083333333333335</v>
      </c>
    </row>
    <row r="190" spans="2:20" x14ac:dyDescent="0.3">
      <c r="B190" s="16" t="s">
        <v>684</v>
      </c>
      <c r="C190" s="2" t="s">
        <v>435</v>
      </c>
      <c r="D190" s="2" t="s">
        <v>685</v>
      </c>
      <c r="E190" s="2" t="s">
        <v>686</v>
      </c>
      <c r="F190" s="2" t="s">
        <v>687</v>
      </c>
      <c r="G190" s="2">
        <v>141</v>
      </c>
      <c r="H190" s="7" t="s">
        <v>688</v>
      </c>
      <c r="I190" s="7" t="s">
        <v>503</v>
      </c>
      <c r="J190" s="2" t="e">
        <f>G190/#REF!</f>
        <v>#REF!</v>
      </c>
      <c r="K190" s="5">
        <f t="shared" si="41"/>
        <v>900</v>
      </c>
      <c r="L190" s="27">
        <f t="shared" si="29"/>
        <v>9</v>
      </c>
      <c r="M190" s="5">
        <f t="shared" si="42"/>
        <v>1500</v>
      </c>
      <c r="N190" s="27">
        <f t="shared" si="30"/>
        <v>15</v>
      </c>
      <c r="O190" s="5">
        <f t="shared" si="43"/>
        <v>4400</v>
      </c>
      <c r="P190" s="27">
        <f t="shared" si="31"/>
        <v>11</v>
      </c>
      <c r="Q190" s="5">
        <f t="shared" si="45"/>
        <v>4500</v>
      </c>
      <c r="R190" s="31">
        <f t="shared" si="32"/>
        <v>18</v>
      </c>
      <c r="S190" s="32">
        <f t="shared" si="33"/>
        <v>53</v>
      </c>
      <c r="T190" s="23">
        <f t="shared" si="34"/>
        <v>2.2083333333333335</v>
      </c>
    </row>
    <row r="191" spans="2:20" x14ac:dyDescent="0.3">
      <c r="B191" s="2" t="s">
        <v>689</v>
      </c>
      <c r="C191" s="2" t="s">
        <v>435</v>
      </c>
      <c r="D191" s="2" t="s">
        <v>690</v>
      </c>
      <c r="E191" s="2" t="s">
        <v>691</v>
      </c>
      <c r="F191" s="2" t="s">
        <v>692</v>
      </c>
      <c r="G191" s="2">
        <v>141</v>
      </c>
      <c r="H191" s="7" t="s">
        <v>693</v>
      </c>
      <c r="I191" s="7" t="s">
        <v>694</v>
      </c>
      <c r="J191" s="2" t="e">
        <f>G191/#REF!</f>
        <v>#REF!</v>
      </c>
      <c r="K191" s="5">
        <f t="shared" si="41"/>
        <v>900</v>
      </c>
      <c r="L191" s="27">
        <f t="shared" si="29"/>
        <v>9</v>
      </c>
      <c r="M191" s="5">
        <f t="shared" si="42"/>
        <v>1500</v>
      </c>
      <c r="N191" s="27">
        <f t="shared" si="30"/>
        <v>15</v>
      </c>
      <c r="O191" s="5">
        <f t="shared" si="43"/>
        <v>4400</v>
      </c>
      <c r="P191" s="27">
        <f t="shared" si="31"/>
        <v>11</v>
      </c>
      <c r="Q191" s="5">
        <f t="shared" si="45"/>
        <v>4500</v>
      </c>
      <c r="R191" s="31">
        <f t="shared" si="32"/>
        <v>18</v>
      </c>
      <c r="S191" s="32">
        <f t="shared" si="33"/>
        <v>53</v>
      </c>
      <c r="T191" s="23">
        <f t="shared" si="34"/>
        <v>2.2083333333333335</v>
      </c>
    </row>
    <row r="192" spans="2:20" ht="28.8" x14ac:dyDescent="0.3">
      <c r="B192" s="2" t="s">
        <v>627</v>
      </c>
      <c r="C192" s="2" t="s">
        <v>628</v>
      </c>
      <c r="D192" s="2" t="s">
        <v>629</v>
      </c>
      <c r="E192" s="2" t="s">
        <v>630</v>
      </c>
      <c r="F192" s="2" t="s">
        <v>631</v>
      </c>
      <c r="G192" s="2">
        <v>146</v>
      </c>
      <c r="H192" s="7" t="s">
        <v>632</v>
      </c>
      <c r="I192" s="7" t="s">
        <v>633</v>
      </c>
      <c r="J192" s="2" t="e">
        <f>G192/#REF!</f>
        <v>#REF!</v>
      </c>
      <c r="K192" s="5">
        <f t="shared" si="41"/>
        <v>900</v>
      </c>
      <c r="L192" s="27">
        <f t="shared" si="29"/>
        <v>9</v>
      </c>
      <c r="M192" s="5">
        <f t="shared" ref="M192:M218" si="46">100*16</f>
        <v>1600</v>
      </c>
      <c r="N192" s="27">
        <f t="shared" si="30"/>
        <v>16</v>
      </c>
      <c r="O192" s="5">
        <f t="shared" ref="O192:O219" si="47">400*12</f>
        <v>4800</v>
      </c>
      <c r="P192" s="27">
        <f t="shared" si="31"/>
        <v>12</v>
      </c>
      <c r="Q192" s="5">
        <f t="shared" si="45"/>
        <v>4500</v>
      </c>
      <c r="R192" s="31">
        <f t="shared" si="32"/>
        <v>18</v>
      </c>
      <c r="S192" s="32">
        <f t="shared" si="33"/>
        <v>55</v>
      </c>
      <c r="T192" s="23">
        <f t="shared" si="34"/>
        <v>2.2916666666666665</v>
      </c>
    </row>
    <row r="193" spans="2:20" x14ac:dyDescent="0.3">
      <c r="B193" s="2" t="s">
        <v>481</v>
      </c>
      <c r="C193" s="2" t="s">
        <v>107</v>
      </c>
      <c r="D193" s="2" t="s">
        <v>482</v>
      </c>
      <c r="E193" s="2" t="s">
        <v>483</v>
      </c>
      <c r="F193" s="2" t="s">
        <v>484</v>
      </c>
      <c r="G193" s="2">
        <v>155</v>
      </c>
      <c r="H193" s="7" t="s">
        <v>485</v>
      </c>
      <c r="I193" s="7" t="s">
        <v>486</v>
      </c>
      <c r="J193" s="2" t="e">
        <f>G193/#REF!</f>
        <v>#REF!</v>
      </c>
      <c r="K193" s="5">
        <f t="shared" ref="K193:K230" si="48">100*10</f>
        <v>1000</v>
      </c>
      <c r="L193" s="27">
        <f t="shared" si="29"/>
        <v>10</v>
      </c>
      <c r="M193" s="5">
        <f t="shared" si="46"/>
        <v>1600</v>
      </c>
      <c r="N193" s="27">
        <f t="shared" si="30"/>
        <v>16</v>
      </c>
      <c r="O193" s="5">
        <f t="shared" si="47"/>
        <v>4800</v>
      </c>
      <c r="P193" s="27">
        <f t="shared" si="31"/>
        <v>12</v>
      </c>
      <c r="Q193" s="5">
        <f t="shared" ref="Q193:Q219" si="49">250*19</f>
        <v>4750</v>
      </c>
      <c r="R193" s="31">
        <f t="shared" si="32"/>
        <v>19</v>
      </c>
      <c r="S193" s="32">
        <f t="shared" si="33"/>
        <v>57</v>
      </c>
      <c r="T193" s="23">
        <f t="shared" si="34"/>
        <v>2.375</v>
      </c>
    </row>
    <row r="194" spans="2:20" ht="28.8" x14ac:dyDescent="0.3">
      <c r="B194" s="2" t="s">
        <v>487</v>
      </c>
      <c r="C194" s="2" t="s">
        <v>249</v>
      </c>
      <c r="D194" s="2" t="s">
        <v>2894</v>
      </c>
      <c r="E194" s="2" t="s">
        <v>488</v>
      </c>
      <c r="F194" s="2" t="s">
        <v>489</v>
      </c>
      <c r="G194" s="2">
        <v>155</v>
      </c>
      <c r="H194" s="7" t="s">
        <v>490</v>
      </c>
      <c r="I194" s="7" t="s">
        <v>491</v>
      </c>
      <c r="J194" s="2" t="e">
        <f>G194/#REF!</f>
        <v>#REF!</v>
      </c>
      <c r="K194" s="5">
        <f t="shared" si="48"/>
        <v>1000</v>
      </c>
      <c r="L194" s="27">
        <f t="shared" ref="L194:L257" si="50">K194/100</f>
        <v>10</v>
      </c>
      <c r="M194" s="5">
        <f t="shared" si="46"/>
        <v>1600</v>
      </c>
      <c r="N194" s="27">
        <f t="shared" ref="N194:N257" si="51">M194/100</f>
        <v>16</v>
      </c>
      <c r="O194" s="5">
        <f t="shared" si="47"/>
        <v>4800</v>
      </c>
      <c r="P194" s="27">
        <f t="shared" ref="P194:P257" si="52">O194/400</f>
        <v>12</v>
      </c>
      <c r="Q194" s="5">
        <f t="shared" si="49"/>
        <v>4750</v>
      </c>
      <c r="R194" s="31">
        <f t="shared" ref="R194:R257" si="53">Q194/250</f>
        <v>19</v>
      </c>
      <c r="S194" s="32">
        <f t="shared" ref="S194:S257" si="54">SUM(L194,N194,P194,R194)</f>
        <v>57</v>
      </c>
      <c r="T194" s="23">
        <f t="shared" ref="T194:T257" si="55">S194/24</f>
        <v>2.375</v>
      </c>
    </row>
    <row r="195" spans="2:20" x14ac:dyDescent="0.3">
      <c r="B195" s="2" t="s">
        <v>492</v>
      </c>
      <c r="C195" s="2" t="s">
        <v>435</v>
      </c>
      <c r="D195" s="2" t="s">
        <v>493</v>
      </c>
      <c r="E195" s="2" t="s">
        <v>494</v>
      </c>
      <c r="F195" s="2" t="s">
        <v>495</v>
      </c>
      <c r="G195" s="2">
        <v>155</v>
      </c>
      <c r="H195" s="7" t="s">
        <v>496</v>
      </c>
      <c r="I195" s="7" t="s">
        <v>497</v>
      </c>
      <c r="J195" s="2" t="e">
        <f>G195/#REF!</f>
        <v>#REF!</v>
      </c>
      <c r="K195" s="5">
        <f t="shared" si="48"/>
        <v>1000</v>
      </c>
      <c r="L195" s="27">
        <f t="shared" si="50"/>
        <v>10</v>
      </c>
      <c r="M195" s="5">
        <f t="shared" si="46"/>
        <v>1600</v>
      </c>
      <c r="N195" s="27">
        <f t="shared" si="51"/>
        <v>16</v>
      </c>
      <c r="O195" s="5">
        <f t="shared" si="47"/>
        <v>4800</v>
      </c>
      <c r="P195" s="27">
        <f t="shared" si="52"/>
        <v>12</v>
      </c>
      <c r="Q195" s="5">
        <f t="shared" si="49"/>
        <v>4750</v>
      </c>
      <c r="R195" s="31">
        <f t="shared" si="53"/>
        <v>19</v>
      </c>
      <c r="S195" s="32">
        <f t="shared" si="54"/>
        <v>57</v>
      </c>
      <c r="T195" s="23">
        <f t="shared" si="55"/>
        <v>2.375</v>
      </c>
    </row>
    <row r="196" spans="2:20" ht="28.8" x14ac:dyDescent="0.3">
      <c r="B196" s="16" t="s">
        <v>498</v>
      </c>
      <c r="C196" s="2"/>
      <c r="D196" s="2" t="s">
        <v>499</v>
      </c>
      <c r="E196" s="2" t="s">
        <v>500</v>
      </c>
      <c r="F196" s="2" t="s">
        <v>501</v>
      </c>
      <c r="G196" s="2">
        <v>155</v>
      </c>
      <c r="H196" s="7" t="s">
        <v>502</v>
      </c>
      <c r="I196" s="7" t="s">
        <v>503</v>
      </c>
      <c r="J196" s="2" t="e">
        <f>G196/#REF!</f>
        <v>#REF!</v>
      </c>
      <c r="K196" s="5">
        <f t="shared" si="48"/>
        <v>1000</v>
      </c>
      <c r="L196" s="27">
        <f t="shared" si="50"/>
        <v>10</v>
      </c>
      <c r="M196" s="5">
        <f t="shared" si="46"/>
        <v>1600</v>
      </c>
      <c r="N196" s="27">
        <f t="shared" si="51"/>
        <v>16</v>
      </c>
      <c r="O196" s="5">
        <f t="shared" si="47"/>
        <v>4800</v>
      </c>
      <c r="P196" s="27">
        <f t="shared" si="52"/>
        <v>12</v>
      </c>
      <c r="Q196" s="5">
        <f t="shared" si="49"/>
        <v>4750</v>
      </c>
      <c r="R196" s="31">
        <f t="shared" si="53"/>
        <v>19</v>
      </c>
      <c r="S196" s="32">
        <f t="shared" si="54"/>
        <v>57</v>
      </c>
      <c r="T196" s="23">
        <f t="shared" si="55"/>
        <v>2.375</v>
      </c>
    </row>
    <row r="197" spans="2:20" x14ac:dyDescent="0.3">
      <c r="B197" s="2" t="s">
        <v>504</v>
      </c>
      <c r="C197" s="2"/>
      <c r="D197" s="2" t="s">
        <v>505</v>
      </c>
      <c r="E197" s="2" t="s">
        <v>506</v>
      </c>
      <c r="F197" s="2" t="s">
        <v>507</v>
      </c>
      <c r="G197" s="2">
        <v>153</v>
      </c>
      <c r="H197" s="7" t="s">
        <v>508</v>
      </c>
      <c r="I197" s="7" t="s">
        <v>509</v>
      </c>
      <c r="J197" s="2" t="e">
        <f>G197/#REF!</f>
        <v>#REF!</v>
      </c>
      <c r="K197" s="5">
        <f t="shared" si="48"/>
        <v>1000</v>
      </c>
      <c r="L197" s="27">
        <f t="shared" si="50"/>
        <v>10</v>
      </c>
      <c r="M197" s="5">
        <f t="shared" si="46"/>
        <v>1600</v>
      </c>
      <c r="N197" s="27">
        <f t="shared" si="51"/>
        <v>16</v>
      </c>
      <c r="O197" s="5">
        <f t="shared" si="47"/>
        <v>4800</v>
      </c>
      <c r="P197" s="27">
        <f t="shared" si="52"/>
        <v>12</v>
      </c>
      <c r="Q197" s="5">
        <f t="shared" si="49"/>
        <v>4750</v>
      </c>
      <c r="R197" s="31">
        <f t="shared" si="53"/>
        <v>19</v>
      </c>
      <c r="S197" s="32">
        <f t="shared" si="54"/>
        <v>57</v>
      </c>
      <c r="T197" s="23">
        <f t="shared" si="55"/>
        <v>2.375</v>
      </c>
    </row>
    <row r="198" spans="2:20" ht="28.8" x14ac:dyDescent="0.3">
      <c r="B198" s="2" t="s">
        <v>510</v>
      </c>
      <c r="C198" s="2" t="s">
        <v>511</v>
      </c>
      <c r="D198" s="2" t="s">
        <v>512</v>
      </c>
      <c r="E198" s="2" t="s">
        <v>513</v>
      </c>
      <c r="F198" s="2" t="s">
        <v>514</v>
      </c>
      <c r="G198" s="2">
        <v>152</v>
      </c>
      <c r="H198" s="7" t="s">
        <v>515</v>
      </c>
      <c r="I198" s="7" t="s">
        <v>516</v>
      </c>
      <c r="J198" s="2" t="e">
        <f>G198/#REF!</f>
        <v>#REF!</v>
      </c>
      <c r="K198" s="5">
        <f t="shared" si="48"/>
        <v>1000</v>
      </c>
      <c r="L198" s="27">
        <f t="shared" si="50"/>
        <v>10</v>
      </c>
      <c r="M198" s="5">
        <f t="shared" si="46"/>
        <v>1600</v>
      </c>
      <c r="N198" s="27">
        <f t="shared" si="51"/>
        <v>16</v>
      </c>
      <c r="O198" s="5">
        <f t="shared" si="47"/>
        <v>4800</v>
      </c>
      <c r="P198" s="27">
        <f t="shared" si="52"/>
        <v>12</v>
      </c>
      <c r="Q198" s="5">
        <f t="shared" si="49"/>
        <v>4750</v>
      </c>
      <c r="R198" s="31">
        <f t="shared" si="53"/>
        <v>19</v>
      </c>
      <c r="S198" s="32">
        <f t="shared" si="54"/>
        <v>57</v>
      </c>
      <c r="T198" s="23">
        <f t="shared" si="55"/>
        <v>2.375</v>
      </c>
    </row>
    <row r="199" spans="2:20" ht="28.8" x14ac:dyDescent="0.3">
      <c r="B199" s="2" t="s">
        <v>517</v>
      </c>
      <c r="C199" s="2" t="s">
        <v>196</v>
      </c>
      <c r="D199" s="2" t="s">
        <v>518</v>
      </c>
      <c r="E199" s="2" t="s">
        <v>519</v>
      </c>
      <c r="F199" s="2" t="s">
        <v>520</v>
      </c>
      <c r="G199" s="2">
        <v>152</v>
      </c>
      <c r="H199" s="7" t="s">
        <v>521</v>
      </c>
      <c r="I199" s="7" t="s">
        <v>522</v>
      </c>
      <c r="J199" s="2" t="e">
        <f>G199/#REF!</f>
        <v>#REF!</v>
      </c>
      <c r="K199" s="5">
        <f t="shared" si="48"/>
        <v>1000</v>
      </c>
      <c r="L199" s="27">
        <f t="shared" si="50"/>
        <v>10</v>
      </c>
      <c r="M199" s="5">
        <f t="shared" si="46"/>
        <v>1600</v>
      </c>
      <c r="N199" s="27">
        <f t="shared" si="51"/>
        <v>16</v>
      </c>
      <c r="O199" s="5">
        <f t="shared" si="47"/>
        <v>4800</v>
      </c>
      <c r="P199" s="27">
        <f t="shared" si="52"/>
        <v>12</v>
      </c>
      <c r="Q199" s="5">
        <f t="shared" si="49"/>
        <v>4750</v>
      </c>
      <c r="R199" s="31">
        <f t="shared" si="53"/>
        <v>19</v>
      </c>
      <c r="S199" s="32">
        <f t="shared" si="54"/>
        <v>57</v>
      </c>
      <c r="T199" s="23">
        <f t="shared" si="55"/>
        <v>2.375</v>
      </c>
    </row>
    <row r="200" spans="2:20" ht="28.8" x14ac:dyDescent="0.3">
      <c r="B200" s="16" t="s">
        <v>523</v>
      </c>
      <c r="C200" s="2" t="s">
        <v>107</v>
      </c>
      <c r="D200" s="2" t="s">
        <v>524</v>
      </c>
      <c r="E200" s="2" t="s">
        <v>525</v>
      </c>
      <c r="F200" s="2" t="s">
        <v>526</v>
      </c>
      <c r="G200" s="2">
        <v>150</v>
      </c>
      <c r="H200" s="7" t="s">
        <v>527</v>
      </c>
      <c r="I200" s="7" t="s">
        <v>528</v>
      </c>
      <c r="J200" s="2" t="e">
        <f>G200/#REF!</f>
        <v>#REF!</v>
      </c>
      <c r="K200" s="5">
        <f t="shared" si="48"/>
        <v>1000</v>
      </c>
      <c r="L200" s="27">
        <f t="shared" si="50"/>
        <v>10</v>
      </c>
      <c r="M200" s="5">
        <f t="shared" si="46"/>
        <v>1600</v>
      </c>
      <c r="N200" s="27">
        <f t="shared" si="51"/>
        <v>16</v>
      </c>
      <c r="O200" s="5">
        <f t="shared" si="47"/>
        <v>4800</v>
      </c>
      <c r="P200" s="27">
        <f t="shared" si="52"/>
        <v>12</v>
      </c>
      <c r="Q200" s="5">
        <f t="shared" si="49"/>
        <v>4750</v>
      </c>
      <c r="R200" s="31">
        <f t="shared" si="53"/>
        <v>19</v>
      </c>
      <c r="S200" s="32">
        <f t="shared" si="54"/>
        <v>57</v>
      </c>
      <c r="T200" s="23">
        <f t="shared" si="55"/>
        <v>2.375</v>
      </c>
    </row>
    <row r="201" spans="2:20" x14ac:dyDescent="0.3">
      <c r="B201" s="16" t="s">
        <v>529</v>
      </c>
      <c r="C201" s="2" t="s">
        <v>107</v>
      </c>
      <c r="D201" s="2" t="s">
        <v>530</v>
      </c>
      <c r="E201" s="2" t="s">
        <v>531</v>
      </c>
      <c r="F201" s="2" t="s">
        <v>532</v>
      </c>
      <c r="G201" s="2">
        <v>150</v>
      </c>
      <c r="H201" s="7" t="s">
        <v>533</v>
      </c>
      <c r="I201" s="7" t="s">
        <v>534</v>
      </c>
      <c r="J201" s="2" t="e">
        <f>G201/#REF!</f>
        <v>#REF!</v>
      </c>
      <c r="K201" s="5">
        <f t="shared" si="48"/>
        <v>1000</v>
      </c>
      <c r="L201" s="27">
        <f t="shared" si="50"/>
        <v>10</v>
      </c>
      <c r="M201" s="5">
        <f t="shared" si="46"/>
        <v>1600</v>
      </c>
      <c r="N201" s="27">
        <f t="shared" si="51"/>
        <v>16</v>
      </c>
      <c r="O201" s="5">
        <f t="shared" si="47"/>
        <v>4800</v>
      </c>
      <c r="P201" s="27">
        <f t="shared" si="52"/>
        <v>12</v>
      </c>
      <c r="Q201" s="5">
        <f t="shared" si="49"/>
        <v>4750</v>
      </c>
      <c r="R201" s="31">
        <f t="shared" si="53"/>
        <v>19</v>
      </c>
      <c r="S201" s="32">
        <f t="shared" si="54"/>
        <v>57</v>
      </c>
      <c r="T201" s="23">
        <f t="shared" si="55"/>
        <v>2.375</v>
      </c>
    </row>
    <row r="202" spans="2:20" ht="28.8" x14ac:dyDescent="0.3">
      <c r="B202" s="16" t="s">
        <v>535</v>
      </c>
      <c r="C202" s="2" t="s">
        <v>107</v>
      </c>
      <c r="D202" s="2" t="s">
        <v>536</v>
      </c>
      <c r="E202" s="2" t="s">
        <v>537</v>
      </c>
      <c r="F202" s="2" t="s">
        <v>538</v>
      </c>
      <c r="G202" s="2">
        <v>150</v>
      </c>
      <c r="H202" s="7" t="s">
        <v>539</v>
      </c>
      <c r="I202" s="7" t="s">
        <v>540</v>
      </c>
      <c r="J202" s="2" t="e">
        <f>G202/#REF!</f>
        <v>#REF!</v>
      </c>
      <c r="K202" s="5">
        <f t="shared" si="48"/>
        <v>1000</v>
      </c>
      <c r="L202" s="27">
        <f t="shared" si="50"/>
        <v>10</v>
      </c>
      <c r="M202" s="5">
        <f t="shared" si="46"/>
        <v>1600</v>
      </c>
      <c r="N202" s="27">
        <f t="shared" si="51"/>
        <v>16</v>
      </c>
      <c r="O202" s="5">
        <f t="shared" si="47"/>
        <v>4800</v>
      </c>
      <c r="P202" s="27">
        <f t="shared" si="52"/>
        <v>12</v>
      </c>
      <c r="Q202" s="5">
        <f t="shared" si="49"/>
        <v>4750</v>
      </c>
      <c r="R202" s="31">
        <f t="shared" si="53"/>
        <v>19</v>
      </c>
      <c r="S202" s="32">
        <f t="shared" si="54"/>
        <v>57</v>
      </c>
      <c r="T202" s="23">
        <f t="shared" si="55"/>
        <v>2.375</v>
      </c>
    </row>
    <row r="203" spans="2:20" x14ac:dyDescent="0.3">
      <c r="B203" s="16" t="s">
        <v>541</v>
      </c>
      <c r="C203" s="2" t="s">
        <v>107</v>
      </c>
      <c r="D203" s="40">
        <v>3173538061</v>
      </c>
      <c r="E203" s="2" t="s">
        <v>542</v>
      </c>
      <c r="F203" s="2" t="s">
        <v>543</v>
      </c>
      <c r="G203" s="2">
        <v>150</v>
      </c>
      <c r="H203" s="7" t="s">
        <v>544</v>
      </c>
      <c r="I203" s="7" t="s">
        <v>545</v>
      </c>
      <c r="J203" s="2" t="e">
        <f>G203/#REF!</f>
        <v>#REF!</v>
      </c>
      <c r="K203" s="5">
        <f t="shared" si="48"/>
        <v>1000</v>
      </c>
      <c r="L203" s="27">
        <f t="shared" si="50"/>
        <v>10</v>
      </c>
      <c r="M203" s="5">
        <f t="shared" si="46"/>
        <v>1600</v>
      </c>
      <c r="N203" s="27">
        <f t="shared" si="51"/>
        <v>16</v>
      </c>
      <c r="O203" s="5">
        <f t="shared" si="47"/>
        <v>4800</v>
      </c>
      <c r="P203" s="27">
        <f t="shared" si="52"/>
        <v>12</v>
      </c>
      <c r="Q203" s="5">
        <f t="shared" si="49"/>
        <v>4750</v>
      </c>
      <c r="R203" s="31">
        <f t="shared" si="53"/>
        <v>19</v>
      </c>
      <c r="S203" s="32">
        <f t="shared" si="54"/>
        <v>57</v>
      </c>
      <c r="T203" s="23">
        <f t="shared" si="55"/>
        <v>2.375</v>
      </c>
    </row>
    <row r="204" spans="2:20" x14ac:dyDescent="0.3">
      <c r="B204" s="2" t="s">
        <v>546</v>
      </c>
      <c r="C204" s="2" t="s">
        <v>145</v>
      </c>
      <c r="D204" s="2" t="s">
        <v>547</v>
      </c>
      <c r="E204" s="2" t="s">
        <v>548</v>
      </c>
      <c r="F204" s="2" t="s">
        <v>549</v>
      </c>
      <c r="G204" s="2">
        <v>150</v>
      </c>
      <c r="H204" s="7" t="s">
        <v>550</v>
      </c>
      <c r="I204" s="7" t="s">
        <v>234</v>
      </c>
      <c r="J204" s="2" t="e">
        <f>G204/#REF!</f>
        <v>#REF!</v>
      </c>
      <c r="K204" s="5">
        <f t="shared" si="48"/>
        <v>1000</v>
      </c>
      <c r="L204" s="27">
        <f t="shared" si="50"/>
        <v>10</v>
      </c>
      <c r="M204" s="5">
        <f t="shared" si="46"/>
        <v>1600</v>
      </c>
      <c r="N204" s="27">
        <f t="shared" si="51"/>
        <v>16</v>
      </c>
      <c r="O204" s="5">
        <f t="shared" si="47"/>
        <v>4800</v>
      </c>
      <c r="P204" s="27">
        <f t="shared" si="52"/>
        <v>12</v>
      </c>
      <c r="Q204" s="5">
        <f t="shared" si="49"/>
        <v>4750</v>
      </c>
      <c r="R204" s="31">
        <f t="shared" si="53"/>
        <v>19</v>
      </c>
      <c r="S204" s="32">
        <f t="shared" si="54"/>
        <v>57</v>
      </c>
      <c r="T204" s="23">
        <f t="shared" si="55"/>
        <v>2.375</v>
      </c>
    </row>
    <row r="205" spans="2:20" x14ac:dyDescent="0.3">
      <c r="B205" s="2" t="s">
        <v>551</v>
      </c>
      <c r="C205" s="2" t="s">
        <v>242</v>
      </c>
      <c r="D205" s="2" t="s">
        <v>552</v>
      </c>
      <c r="E205" s="2" t="s">
        <v>553</v>
      </c>
      <c r="F205" s="2" t="s">
        <v>554</v>
      </c>
      <c r="G205" s="2">
        <v>150</v>
      </c>
      <c r="H205" s="7" t="s">
        <v>555</v>
      </c>
      <c r="I205" s="7" t="s">
        <v>556</v>
      </c>
      <c r="J205" s="2" t="e">
        <f>G205/#REF!</f>
        <v>#REF!</v>
      </c>
      <c r="K205" s="5">
        <f t="shared" si="48"/>
        <v>1000</v>
      </c>
      <c r="L205" s="27">
        <f t="shared" si="50"/>
        <v>10</v>
      </c>
      <c r="M205" s="5">
        <f t="shared" si="46"/>
        <v>1600</v>
      </c>
      <c r="N205" s="27">
        <f t="shared" si="51"/>
        <v>16</v>
      </c>
      <c r="O205" s="5">
        <f t="shared" si="47"/>
        <v>4800</v>
      </c>
      <c r="P205" s="27">
        <f t="shared" si="52"/>
        <v>12</v>
      </c>
      <c r="Q205" s="5">
        <f t="shared" si="49"/>
        <v>4750</v>
      </c>
      <c r="R205" s="31">
        <f t="shared" si="53"/>
        <v>19</v>
      </c>
      <c r="S205" s="32">
        <f t="shared" si="54"/>
        <v>57</v>
      </c>
      <c r="T205" s="23">
        <f t="shared" si="55"/>
        <v>2.375</v>
      </c>
    </row>
    <row r="206" spans="2:20" ht="28.8" x14ac:dyDescent="0.3">
      <c r="B206" s="2" t="s">
        <v>557</v>
      </c>
      <c r="C206" s="2" t="s">
        <v>249</v>
      </c>
      <c r="D206" s="2" t="s">
        <v>558</v>
      </c>
      <c r="E206" s="2" t="s">
        <v>559</v>
      </c>
      <c r="F206" s="2" t="s">
        <v>560</v>
      </c>
      <c r="G206" s="2">
        <v>150</v>
      </c>
      <c r="H206" s="7" t="s">
        <v>561</v>
      </c>
      <c r="I206" s="7" t="s">
        <v>534</v>
      </c>
      <c r="J206" s="2" t="e">
        <f>G206/#REF!</f>
        <v>#REF!</v>
      </c>
      <c r="K206" s="5">
        <f t="shared" si="48"/>
        <v>1000</v>
      </c>
      <c r="L206" s="27">
        <f t="shared" si="50"/>
        <v>10</v>
      </c>
      <c r="M206" s="5">
        <f t="shared" si="46"/>
        <v>1600</v>
      </c>
      <c r="N206" s="27">
        <f t="shared" si="51"/>
        <v>16</v>
      </c>
      <c r="O206" s="5">
        <f t="shared" si="47"/>
        <v>4800</v>
      </c>
      <c r="P206" s="27">
        <f t="shared" si="52"/>
        <v>12</v>
      </c>
      <c r="Q206" s="5">
        <f t="shared" si="49"/>
        <v>4750</v>
      </c>
      <c r="R206" s="31">
        <f t="shared" si="53"/>
        <v>19</v>
      </c>
      <c r="S206" s="32">
        <f t="shared" si="54"/>
        <v>57</v>
      </c>
      <c r="T206" s="23">
        <f t="shared" si="55"/>
        <v>2.375</v>
      </c>
    </row>
    <row r="207" spans="2:20" ht="28.8" x14ac:dyDescent="0.3">
      <c r="B207" s="2" t="s">
        <v>562</v>
      </c>
      <c r="C207" s="2" t="s">
        <v>435</v>
      </c>
      <c r="D207" s="2" t="s">
        <v>563</v>
      </c>
      <c r="E207" s="2" t="s">
        <v>564</v>
      </c>
      <c r="F207" s="2" t="s">
        <v>565</v>
      </c>
      <c r="G207" s="2">
        <v>150</v>
      </c>
      <c r="H207" s="7" t="s">
        <v>566</v>
      </c>
      <c r="I207" s="7" t="s">
        <v>397</v>
      </c>
      <c r="J207" s="2" t="e">
        <f>G207/#REF!</f>
        <v>#REF!</v>
      </c>
      <c r="K207" s="5">
        <f t="shared" si="48"/>
        <v>1000</v>
      </c>
      <c r="L207" s="27">
        <f t="shared" si="50"/>
        <v>10</v>
      </c>
      <c r="M207" s="5">
        <f t="shared" si="46"/>
        <v>1600</v>
      </c>
      <c r="N207" s="27">
        <f t="shared" si="51"/>
        <v>16</v>
      </c>
      <c r="O207" s="5">
        <f t="shared" si="47"/>
        <v>4800</v>
      </c>
      <c r="P207" s="27">
        <f t="shared" si="52"/>
        <v>12</v>
      </c>
      <c r="Q207" s="5">
        <f t="shared" si="49"/>
        <v>4750</v>
      </c>
      <c r="R207" s="31">
        <f t="shared" si="53"/>
        <v>19</v>
      </c>
      <c r="S207" s="32">
        <f t="shared" si="54"/>
        <v>57</v>
      </c>
      <c r="T207" s="23">
        <f t="shared" si="55"/>
        <v>2.375</v>
      </c>
    </row>
    <row r="208" spans="2:20" x14ac:dyDescent="0.3">
      <c r="B208" s="2" t="s">
        <v>567</v>
      </c>
      <c r="C208" s="2"/>
      <c r="D208" s="2" t="s">
        <v>568</v>
      </c>
      <c r="E208" s="2" t="s">
        <v>569</v>
      </c>
      <c r="F208" s="2" t="s">
        <v>570</v>
      </c>
      <c r="G208" s="2">
        <v>150</v>
      </c>
      <c r="H208" s="7" t="s">
        <v>571</v>
      </c>
      <c r="I208" s="7" t="s">
        <v>572</v>
      </c>
      <c r="J208" s="2" t="e">
        <f>G208/#REF!</f>
        <v>#REF!</v>
      </c>
      <c r="K208" s="5">
        <f t="shared" si="48"/>
        <v>1000</v>
      </c>
      <c r="L208" s="27">
        <f t="shared" si="50"/>
        <v>10</v>
      </c>
      <c r="M208" s="5">
        <f t="shared" si="46"/>
        <v>1600</v>
      </c>
      <c r="N208" s="27">
        <f t="shared" si="51"/>
        <v>16</v>
      </c>
      <c r="O208" s="5">
        <f t="shared" si="47"/>
        <v>4800</v>
      </c>
      <c r="P208" s="27">
        <f t="shared" si="52"/>
        <v>12</v>
      </c>
      <c r="Q208" s="5">
        <f t="shared" si="49"/>
        <v>4750</v>
      </c>
      <c r="R208" s="31">
        <f t="shared" si="53"/>
        <v>19</v>
      </c>
      <c r="S208" s="32">
        <f t="shared" si="54"/>
        <v>57</v>
      </c>
      <c r="T208" s="23">
        <f t="shared" si="55"/>
        <v>2.375</v>
      </c>
    </row>
    <row r="209" spans="1:20" ht="28.8" x14ac:dyDescent="0.3">
      <c r="B209" s="2" t="s">
        <v>573</v>
      </c>
      <c r="C209" s="2"/>
      <c r="D209" s="40">
        <v>2604714770</v>
      </c>
      <c r="E209" s="2" t="s">
        <v>574</v>
      </c>
      <c r="F209" s="2" t="s">
        <v>575</v>
      </c>
      <c r="G209" s="2">
        <v>150</v>
      </c>
      <c r="H209" s="7" t="s">
        <v>576</v>
      </c>
      <c r="I209" s="7" t="s">
        <v>259</v>
      </c>
      <c r="J209" s="2" t="e">
        <f>G209/#REF!</f>
        <v>#REF!</v>
      </c>
      <c r="K209" s="5">
        <f t="shared" si="48"/>
        <v>1000</v>
      </c>
      <c r="L209" s="27">
        <f t="shared" si="50"/>
        <v>10</v>
      </c>
      <c r="M209" s="5">
        <f t="shared" si="46"/>
        <v>1600</v>
      </c>
      <c r="N209" s="27">
        <f t="shared" si="51"/>
        <v>16</v>
      </c>
      <c r="O209" s="5">
        <f t="shared" si="47"/>
        <v>4800</v>
      </c>
      <c r="P209" s="27">
        <f t="shared" si="52"/>
        <v>12</v>
      </c>
      <c r="Q209" s="5">
        <f t="shared" si="49"/>
        <v>4750</v>
      </c>
      <c r="R209" s="31">
        <f t="shared" si="53"/>
        <v>19</v>
      </c>
      <c r="S209" s="32">
        <f t="shared" si="54"/>
        <v>57</v>
      </c>
      <c r="T209" s="23">
        <f t="shared" si="55"/>
        <v>2.375</v>
      </c>
    </row>
    <row r="210" spans="1:20" x14ac:dyDescent="0.3">
      <c r="B210" s="2" t="s">
        <v>577</v>
      </c>
      <c r="C210" s="2"/>
      <c r="D210" s="2" t="s">
        <v>578</v>
      </c>
      <c r="E210" s="2" t="s">
        <v>579</v>
      </c>
      <c r="F210" s="2" t="s">
        <v>580</v>
      </c>
      <c r="G210" s="2">
        <v>150</v>
      </c>
      <c r="H210" s="7" t="s">
        <v>581</v>
      </c>
      <c r="I210" s="7" t="s">
        <v>409</v>
      </c>
      <c r="J210" s="2" t="e">
        <f>G210/#REF!</f>
        <v>#REF!</v>
      </c>
      <c r="K210" s="5">
        <f t="shared" si="48"/>
        <v>1000</v>
      </c>
      <c r="L210" s="27">
        <f t="shared" si="50"/>
        <v>10</v>
      </c>
      <c r="M210" s="5">
        <f t="shared" si="46"/>
        <v>1600</v>
      </c>
      <c r="N210" s="27">
        <f t="shared" si="51"/>
        <v>16</v>
      </c>
      <c r="O210" s="5">
        <f t="shared" si="47"/>
        <v>4800</v>
      </c>
      <c r="P210" s="27">
        <f t="shared" si="52"/>
        <v>12</v>
      </c>
      <c r="Q210" s="5">
        <f t="shared" si="49"/>
        <v>4750</v>
      </c>
      <c r="R210" s="31">
        <f t="shared" si="53"/>
        <v>19</v>
      </c>
      <c r="S210" s="32">
        <f t="shared" si="54"/>
        <v>57</v>
      </c>
      <c r="T210" s="23">
        <f t="shared" si="55"/>
        <v>2.375</v>
      </c>
    </row>
    <row r="211" spans="1:20" ht="28.8" x14ac:dyDescent="0.3">
      <c r="B211" s="2" t="s">
        <v>582</v>
      </c>
      <c r="C211" s="2"/>
      <c r="D211" s="2" t="s">
        <v>583</v>
      </c>
      <c r="E211" s="2" t="s">
        <v>584</v>
      </c>
      <c r="F211" s="2" t="s">
        <v>585</v>
      </c>
      <c r="G211" s="2">
        <v>150</v>
      </c>
      <c r="H211" s="7" t="s">
        <v>586</v>
      </c>
      <c r="I211" s="7" t="s">
        <v>587</v>
      </c>
      <c r="J211" s="2" t="e">
        <f>G211/#REF!</f>
        <v>#REF!</v>
      </c>
      <c r="K211" s="5">
        <f t="shared" si="48"/>
        <v>1000</v>
      </c>
      <c r="L211" s="27">
        <f t="shared" si="50"/>
        <v>10</v>
      </c>
      <c r="M211" s="5">
        <f t="shared" si="46"/>
        <v>1600</v>
      </c>
      <c r="N211" s="27">
        <f t="shared" si="51"/>
        <v>16</v>
      </c>
      <c r="O211" s="5">
        <f t="shared" si="47"/>
        <v>4800</v>
      </c>
      <c r="P211" s="27">
        <f t="shared" si="52"/>
        <v>12</v>
      </c>
      <c r="Q211" s="5">
        <f t="shared" si="49"/>
        <v>4750</v>
      </c>
      <c r="R211" s="31">
        <f t="shared" si="53"/>
        <v>19</v>
      </c>
      <c r="S211" s="32">
        <f t="shared" si="54"/>
        <v>57</v>
      </c>
      <c r="T211" s="23">
        <f t="shared" si="55"/>
        <v>2.375</v>
      </c>
    </row>
    <row r="212" spans="1:20" ht="28.8" x14ac:dyDescent="0.3">
      <c r="B212" s="16" t="s">
        <v>588</v>
      </c>
      <c r="C212" s="2"/>
      <c r="D212" s="2" t="s">
        <v>589</v>
      </c>
      <c r="E212" s="2" t="s">
        <v>590</v>
      </c>
      <c r="F212" s="2" t="s">
        <v>591</v>
      </c>
      <c r="G212" s="2">
        <v>150</v>
      </c>
      <c r="H212" s="7" t="s">
        <v>592</v>
      </c>
      <c r="I212" s="7" t="s">
        <v>593</v>
      </c>
      <c r="J212" s="2" t="e">
        <f>G212/#REF!</f>
        <v>#REF!</v>
      </c>
      <c r="K212" s="5">
        <f t="shared" si="48"/>
        <v>1000</v>
      </c>
      <c r="L212" s="27">
        <f t="shared" si="50"/>
        <v>10</v>
      </c>
      <c r="M212" s="5">
        <f t="shared" si="46"/>
        <v>1600</v>
      </c>
      <c r="N212" s="27">
        <f t="shared" si="51"/>
        <v>16</v>
      </c>
      <c r="O212" s="5">
        <f t="shared" si="47"/>
        <v>4800</v>
      </c>
      <c r="P212" s="27">
        <f t="shared" si="52"/>
        <v>12</v>
      </c>
      <c r="Q212" s="5">
        <f t="shared" si="49"/>
        <v>4750</v>
      </c>
      <c r="R212" s="31">
        <f t="shared" si="53"/>
        <v>19</v>
      </c>
      <c r="S212" s="32">
        <f t="shared" si="54"/>
        <v>57</v>
      </c>
      <c r="T212" s="23">
        <f t="shared" si="55"/>
        <v>2.375</v>
      </c>
    </row>
    <row r="213" spans="1:20" ht="28.8" x14ac:dyDescent="0.3">
      <c r="B213" s="2" t="s">
        <v>594</v>
      </c>
      <c r="C213" s="2"/>
      <c r="D213" s="40">
        <v>8124242941</v>
      </c>
      <c r="E213" s="2" t="s">
        <v>595</v>
      </c>
      <c r="F213" s="2" t="s">
        <v>596</v>
      </c>
      <c r="G213" s="2">
        <v>150</v>
      </c>
      <c r="H213" s="7" t="s">
        <v>597</v>
      </c>
      <c r="I213" s="7" t="s">
        <v>598</v>
      </c>
      <c r="J213" s="2" t="e">
        <f>G213/#REF!</f>
        <v>#REF!</v>
      </c>
      <c r="K213" s="5">
        <f t="shared" si="48"/>
        <v>1000</v>
      </c>
      <c r="L213" s="27">
        <f t="shared" si="50"/>
        <v>10</v>
      </c>
      <c r="M213" s="5">
        <f t="shared" si="46"/>
        <v>1600</v>
      </c>
      <c r="N213" s="27">
        <f t="shared" si="51"/>
        <v>16</v>
      </c>
      <c r="O213" s="5">
        <f t="shared" si="47"/>
        <v>4800</v>
      </c>
      <c r="P213" s="27">
        <f t="shared" si="52"/>
        <v>12</v>
      </c>
      <c r="Q213" s="5">
        <f t="shared" si="49"/>
        <v>4750</v>
      </c>
      <c r="R213" s="31">
        <f t="shared" si="53"/>
        <v>19</v>
      </c>
      <c r="S213" s="32">
        <f t="shared" si="54"/>
        <v>57</v>
      </c>
      <c r="T213" s="23">
        <f t="shared" si="55"/>
        <v>2.375</v>
      </c>
    </row>
    <row r="214" spans="1:20" ht="28.8" x14ac:dyDescent="0.3">
      <c r="B214" s="2" t="s">
        <v>599</v>
      </c>
      <c r="C214" s="2"/>
      <c r="D214" s="2" t="s">
        <v>600</v>
      </c>
      <c r="E214" s="2" t="s">
        <v>601</v>
      </c>
      <c r="F214" s="2" t="s">
        <v>602</v>
      </c>
      <c r="G214" s="2">
        <v>150</v>
      </c>
      <c r="H214" s="7" t="s">
        <v>603</v>
      </c>
      <c r="I214" s="7" t="s">
        <v>604</v>
      </c>
      <c r="J214" s="2" t="e">
        <f>G214/#REF!</f>
        <v>#REF!</v>
      </c>
      <c r="K214" s="5">
        <f t="shared" si="48"/>
        <v>1000</v>
      </c>
      <c r="L214" s="27">
        <f t="shared" si="50"/>
        <v>10</v>
      </c>
      <c r="M214" s="5">
        <f t="shared" si="46"/>
        <v>1600</v>
      </c>
      <c r="N214" s="27">
        <f t="shared" si="51"/>
        <v>16</v>
      </c>
      <c r="O214" s="5">
        <f t="shared" si="47"/>
        <v>4800</v>
      </c>
      <c r="P214" s="27">
        <f t="shared" si="52"/>
        <v>12</v>
      </c>
      <c r="Q214" s="5">
        <f t="shared" si="49"/>
        <v>4750</v>
      </c>
      <c r="R214" s="31">
        <f t="shared" si="53"/>
        <v>19</v>
      </c>
      <c r="S214" s="32">
        <f t="shared" si="54"/>
        <v>57</v>
      </c>
      <c r="T214" s="23">
        <f t="shared" si="55"/>
        <v>2.375</v>
      </c>
    </row>
    <row r="215" spans="1:20" x14ac:dyDescent="0.3">
      <c r="B215" s="2" t="s">
        <v>605</v>
      </c>
      <c r="C215" s="2"/>
      <c r="D215" s="2" t="s">
        <v>606</v>
      </c>
      <c r="E215" s="2" t="s">
        <v>607</v>
      </c>
      <c r="F215" s="2" t="s">
        <v>608</v>
      </c>
      <c r="G215" s="2">
        <v>150</v>
      </c>
      <c r="H215" s="7" t="s">
        <v>609</v>
      </c>
      <c r="I215" s="7" t="s">
        <v>610</v>
      </c>
      <c r="J215" s="2" t="e">
        <f>G215/#REF!</f>
        <v>#REF!</v>
      </c>
      <c r="K215" s="5">
        <f t="shared" si="48"/>
        <v>1000</v>
      </c>
      <c r="L215" s="27">
        <f t="shared" si="50"/>
        <v>10</v>
      </c>
      <c r="M215" s="5">
        <f t="shared" si="46"/>
        <v>1600</v>
      </c>
      <c r="N215" s="27">
        <f t="shared" si="51"/>
        <v>16</v>
      </c>
      <c r="O215" s="5">
        <f t="shared" si="47"/>
        <v>4800</v>
      </c>
      <c r="P215" s="27">
        <f t="shared" si="52"/>
        <v>12</v>
      </c>
      <c r="Q215" s="5">
        <f t="shared" si="49"/>
        <v>4750</v>
      </c>
      <c r="R215" s="31">
        <f t="shared" si="53"/>
        <v>19</v>
      </c>
      <c r="S215" s="32">
        <f t="shared" si="54"/>
        <v>57</v>
      </c>
      <c r="T215" s="23">
        <f t="shared" si="55"/>
        <v>2.375</v>
      </c>
    </row>
    <row r="216" spans="1:20" ht="28.8" x14ac:dyDescent="0.3">
      <c r="B216" s="16" t="s">
        <v>611</v>
      </c>
      <c r="C216" s="2"/>
      <c r="D216" s="2" t="s">
        <v>612</v>
      </c>
      <c r="E216" s="2" t="s">
        <v>613</v>
      </c>
      <c r="F216" s="2" t="s">
        <v>614</v>
      </c>
      <c r="G216" s="2">
        <v>150</v>
      </c>
      <c r="H216" s="7" t="s">
        <v>2895</v>
      </c>
      <c r="I216" s="7" t="s">
        <v>615</v>
      </c>
      <c r="J216" s="2" t="e">
        <f>G216/#REF!</f>
        <v>#REF!</v>
      </c>
      <c r="K216" s="5">
        <f t="shared" si="48"/>
        <v>1000</v>
      </c>
      <c r="L216" s="27">
        <f t="shared" si="50"/>
        <v>10</v>
      </c>
      <c r="M216" s="5">
        <f t="shared" si="46"/>
        <v>1600</v>
      </c>
      <c r="N216" s="27">
        <f t="shared" si="51"/>
        <v>16</v>
      </c>
      <c r="O216" s="5">
        <f t="shared" si="47"/>
        <v>4800</v>
      </c>
      <c r="P216" s="27">
        <f t="shared" si="52"/>
        <v>12</v>
      </c>
      <c r="Q216" s="5">
        <f t="shared" si="49"/>
        <v>4750</v>
      </c>
      <c r="R216" s="31">
        <f t="shared" si="53"/>
        <v>19</v>
      </c>
      <c r="S216" s="32">
        <f t="shared" si="54"/>
        <v>57</v>
      </c>
      <c r="T216" s="23">
        <f t="shared" si="55"/>
        <v>2.375</v>
      </c>
    </row>
    <row r="217" spans="1:20" ht="28.8" x14ac:dyDescent="0.3">
      <c r="B217" s="2" t="s">
        <v>616</v>
      </c>
      <c r="C217" s="2"/>
      <c r="D217" s="2" t="s">
        <v>617</v>
      </c>
      <c r="E217" s="2" t="s">
        <v>618</v>
      </c>
      <c r="F217" s="2" t="s">
        <v>619</v>
      </c>
      <c r="G217" s="2">
        <v>150</v>
      </c>
      <c r="H217" s="7" t="s">
        <v>620</v>
      </c>
      <c r="I217" s="7" t="s">
        <v>621</v>
      </c>
      <c r="J217" s="2" t="e">
        <f>G217/#REF!</f>
        <v>#REF!</v>
      </c>
      <c r="K217" s="5">
        <f t="shared" si="48"/>
        <v>1000</v>
      </c>
      <c r="L217" s="27">
        <f t="shared" si="50"/>
        <v>10</v>
      </c>
      <c r="M217" s="5">
        <f t="shared" si="46"/>
        <v>1600</v>
      </c>
      <c r="N217" s="27">
        <f t="shared" si="51"/>
        <v>16</v>
      </c>
      <c r="O217" s="5">
        <f t="shared" si="47"/>
        <v>4800</v>
      </c>
      <c r="P217" s="27">
        <f t="shared" si="52"/>
        <v>12</v>
      </c>
      <c r="Q217" s="5">
        <f t="shared" si="49"/>
        <v>4750</v>
      </c>
      <c r="R217" s="31">
        <f t="shared" si="53"/>
        <v>19</v>
      </c>
      <c r="S217" s="32">
        <f t="shared" si="54"/>
        <v>57</v>
      </c>
      <c r="T217" s="23">
        <f t="shared" si="55"/>
        <v>2.375</v>
      </c>
    </row>
    <row r="218" spans="1:20" ht="28.8" x14ac:dyDescent="0.3">
      <c r="B218" s="2" t="s">
        <v>622</v>
      </c>
      <c r="C218" s="2" t="s">
        <v>351</v>
      </c>
      <c r="D218" s="2" t="s">
        <v>623</v>
      </c>
      <c r="E218" s="2" t="s">
        <v>624</v>
      </c>
      <c r="F218" s="2" t="s">
        <v>625</v>
      </c>
      <c r="G218" s="2">
        <v>149</v>
      </c>
      <c r="H218" s="7" t="s">
        <v>626</v>
      </c>
      <c r="I218" s="7" t="s">
        <v>169</v>
      </c>
      <c r="J218" s="2" t="e">
        <f>G218/#REF!</f>
        <v>#REF!</v>
      </c>
      <c r="K218" s="5">
        <f t="shared" si="48"/>
        <v>1000</v>
      </c>
      <c r="L218" s="27">
        <f t="shared" si="50"/>
        <v>10</v>
      </c>
      <c r="M218" s="5">
        <f t="shared" si="46"/>
        <v>1600</v>
      </c>
      <c r="N218" s="27">
        <f t="shared" si="51"/>
        <v>16</v>
      </c>
      <c r="O218" s="5">
        <f t="shared" si="47"/>
        <v>4800</v>
      </c>
      <c r="P218" s="27">
        <f t="shared" si="52"/>
        <v>12</v>
      </c>
      <c r="Q218" s="5">
        <f t="shared" si="49"/>
        <v>4750</v>
      </c>
      <c r="R218" s="31">
        <f t="shared" si="53"/>
        <v>19</v>
      </c>
      <c r="S218" s="32">
        <f t="shared" si="54"/>
        <v>57</v>
      </c>
      <c r="T218" s="23">
        <f t="shared" si="55"/>
        <v>2.375</v>
      </c>
    </row>
    <row r="219" spans="1:20" x14ac:dyDescent="0.3">
      <c r="B219" s="2" t="s">
        <v>476</v>
      </c>
      <c r="C219" s="2" t="s">
        <v>435</v>
      </c>
      <c r="D219" s="2" t="s">
        <v>477</v>
      </c>
      <c r="E219" s="2" t="s">
        <v>478</v>
      </c>
      <c r="F219" s="2" t="s">
        <v>479</v>
      </c>
      <c r="G219" s="2">
        <v>156</v>
      </c>
      <c r="H219" s="7" t="s">
        <v>480</v>
      </c>
      <c r="I219" s="7" t="s">
        <v>183</v>
      </c>
      <c r="J219" s="2" t="e">
        <f>G219/#REF!</f>
        <v>#REF!</v>
      </c>
      <c r="K219" s="5">
        <f t="shared" si="48"/>
        <v>1000</v>
      </c>
      <c r="L219" s="27">
        <f t="shared" si="50"/>
        <v>10</v>
      </c>
      <c r="M219" s="5">
        <f t="shared" ref="M219:M232" si="56">100*17</f>
        <v>1700</v>
      </c>
      <c r="N219" s="27">
        <f t="shared" si="51"/>
        <v>17</v>
      </c>
      <c r="O219" s="5">
        <f t="shared" si="47"/>
        <v>4800</v>
      </c>
      <c r="P219" s="27">
        <f t="shared" si="52"/>
        <v>12</v>
      </c>
      <c r="Q219" s="5">
        <f t="shared" si="49"/>
        <v>4750</v>
      </c>
      <c r="R219" s="31">
        <f t="shared" si="53"/>
        <v>19</v>
      </c>
      <c r="S219" s="32">
        <f t="shared" si="54"/>
        <v>58</v>
      </c>
      <c r="T219" s="23">
        <f t="shared" si="55"/>
        <v>2.4166666666666665</v>
      </c>
    </row>
    <row r="220" spans="1:20" ht="28.8" x14ac:dyDescent="0.3">
      <c r="A220" s="45"/>
      <c r="B220" s="2" t="s">
        <v>417</v>
      </c>
      <c r="C220" s="2" t="s">
        <v>351</v>
      </c>
      <c r="D220" s="2" t="s">
        <v>418</v>
      </c>
      <c r="E220" s="2" t="s">
        <v>419</v>
      </c>
      <c r="F220" s="2" t="s">
        <v>420</v>
      </c>
      <c r="G220" s="2">
        <v>164</v>
      </c>
      <c r="H220" s="7" t="s">
        <v>421</v>
      </c>
      <c r="I220" s="7" t="s">
        <v>422</v>
      </c>
      <c r="J220" s="2" t="e">
        <f>G220/#REF!</f>
        <v>#REF!</v>
      </c>
      <c r="K220" s="5">
        <f t="shared" si="48"/>
        <v>1000</v>
      </c>
      <c r="L220" s="27">
        <f t="shared" si="50"/>
        <v>10</v>
      </c>
      <c r="M220" s="5">
        <f t="shared" si="56"/>
        <v>1700</v>
      </c>
      <c r="N220" s="27">
        <f t="shared" si="51"/>
        <v>17</v>
      </c>
      <c r="O220" s="5">
        <f t="shared" ref="O220:O237" si="57">400*13</f>
        <v>5200</v>
      </c>
      <c r="P220" s="27">
        <f t="shared" si="52"/>
        <v>13</v>
      </c>
      <c r="Q220" s="5">
        <f t="shared" ref="Q220:Q232" si="58">250*20</f>
        <v>5000</v>
      </c>
      <c r="R220" s="31">
        <f t="shared" si="53"/>
        <v>20</v>
      </c>
      <c r="S220" s="32">
        <f t="shared" si="54"/>
        <v>60</v>
      </c>
      <c r="T220" s="23">
        <f t="shared" si="55"/>
        <v>2.5</v>
      </c>
    </row>
    <row r="221" spans="1:20" x14ac:dyDescent="0.3">
      <c r="A221" s="45"/>
      <c r="B221" s="2" t="s">
        <v>423</v>
      </c>
      <c r="C221" s="2"/>
      <c r="D221" s="2" t="s">
        <v>424</v>
      </c>
      <c r="E221" s="2" t="s">
        <v>425</v>
      </c>
      <c r="F221" s="2" t="s">
        <v>426</v>
      </c>
      <c r="G221" s="2">
        <v>164</v>
      </c>
      <c r="H221" s="7" t="s">
        <v>427</v>
      </c>
      <c r="I221" s="7" t="s">
        <v>428</v>
      </c>
      <c r="J221" s="2" t="e">
        <f>G221/#REF!</f>
        <v>#REF!</v>
      </c>
      <c r="K221" s="5">
        <f t="shared" si="48"/>
        <v>1000</v>
      </c>
      <c r="L221" s="27">
        <f t="shared" si="50"/>
        <v>10</v>
      </c>
      <c r="M221" s="5">
        <f t="shared" si="56"/>
        <v>1700</v>
      </c>
      <c r="N221" s="27">
        <f t="shared" si="51"/>
        <v>17</v>
      </c>
      <c r="O221" s="5">
        <f t="shared" si="57"/>
        <v>5200</v>
      </c>
      <c r="P221" s="27">
        <f t="shared" si="52"/>
        <v>13</v>
      </c>
      <c r="Q221" s="5">
        <f t="shared" si="58"/>
        <v>5000</v>
      </c>
      <c r="R221" s="31">
        <f t="shared" si="53"/>
        <v>20</v>
      </c>
      <c r="S221" s="32">
        <f t="shared" si="54"/>
        <v>60</v>
      </c>
      <c r="T221" s="23">
        <f t="shared" si="55"/>
        <v>2.5</v>
      </c>
    </row>
    <row r="222" spans="1:20" x14ac:dyDescent="0.3">
      <c r="B222" s="2" t="s">
        <v>429</v>
      </c>
      <c r="C222" s="2" t="s">
        <v>107</v>
      </c>
      <c r="D222" s="2" t="s">
        <v>430</v>
      </c>
      <c r="E222" s="2" t="s">
        <v>431</v>
      </c>
      <c r="F222" s="2" t="s">
        <v>432</v>
      </c>
      <c r="G222" s="2">
        <v>162</v>
      </c>
      <c r="H222" s="7" t="s">
        <v>433</v>
      </c>
      <c r="I222" s="7" t="s">
        <v>391</v>
      </c>
      <c r="J222" s="2" t="e">
        <f>G222/#REF!</f>
        <v>#REF!</v>
      </c>
      <c r="K222" s="5">
        <f t="shared" si="48"/>
        <v>1000</v>
      </c>
      <c r="L222" s="27">
        <f t="shared" si="50"/>
        <v>10</v>
      </c>
      <c r="M222" s="5">
        <f t="shared" si="56"/>
        <v>1700</v>
      </c>
      <c r="N222" s="27">
        <f t="shared" si="51"/>
        <v>17</v>
      </c>
      <c r="O222" s="5">
        <f t="shared" si="57"/>
        <v>5200</v>
      </c>
      <c r="P222" s="27">
        <f t="shared" si="52"/>
        <v>13</v>
      </c>
      <c r="Q222" s="5">
        <f t="shared" si="58"/>
        <v>5000</v>
      </c>
      <c r="R222" s="31">
        <f t="shared" si="53"/>
        <v>20</v>
      </c>
      <c r="S222" s="32">
        <f t="shared" si="54"/>
        <v>60</v>
      </c>
      <c r="T222" s="23">
        <f t="shared" si="55"/>
        <v>2.5</v>
      </c>
    </row>
    <row r="223" spans="1:20" x14ac:dyDescent="0.3">
      <c r="B223" s="2" t="s">
        <v>434</v>
      </c>
      <c r="C223" s="2" t="s">
        <v>435</v>
      </c>
      <c r="D223" s="2" t="s">
        <v>436</v>
      </c>
      <c r="E223" s="2" t="s">
        <v>437</v>
      </c>
      <c r="F223" s="2" t="s">
        <v>438</v>
      </c>
      <c r="G223" s="2">
        <v>161</v>
      </c>
      <c r="H223" s="7" t="s">
        <v>439</v>
      </c>
      <c r="I223" s="7" t="s">
        <v>143</v>
      </c>
      <c r="J223" s="2" t="e">
        <f>G223/#REF!</f>
        <v>#REF!</v>
      </c>
      <c r="K223" s="5">
        <f t="shared" si="48"/>
        <v>1000</v>
      </c>
      <c r="L223" s="27">
        <f t="shared" si="50"/>
        <v>10</v>
      </c>
      <c r="M223" s="5">
        <f t="shared" si="56"/>
        <v>1700</v>
      </c>
      <c r="N223" s="27">
        <f t="shared" si="51"/>
        <v>17</v>
      </c>
      <c r="O223" s="5">
        <f t="shared" si="57"/>
        <v>5200</v>
      </c>
      <c r="P223" s="27">
        <f t="shared" si="52"/>
        <v>13</v>
      </c>
      <c r="Q223" s="5">
        <f t="shared" si="58"/>
        <v>5000</v>
      </c>
      <c r="R223" s="31">
        <f t="shared" si="53"/>
        <v>20</v>
      </c>
      <c r="S223" s="32">
        <f t="shared" si="54"/>
        <v>60</v>
      </c>
      <c r="T223" s="23">
        <f t="shared" si="55"/>
        <v>2.5</v>
      </c>
    </row>
    <row r="224" spans="1:20" x14ac:dyDescent="0.3">
      <c r="B224" s="2" t="s">
        <v>440</v>
      </c>
      <c r="C224" s="2" t="s">
        <v>145</v>
      </c>
      <c r="D224" s="2" t="s">
        <v>441</v>
      </c>
      <c r="E224" s="2" t="s">
        <v>442</v>
      </c>
      <c r="F224" s="2" t="s">
        <v>443</v>
      </c>
      <c r="G224" s="2">
        <v>160</v>
      </c>
      <c r="H224" s="7" t="s">
        <v>444</v>
      </c>
      <c r="I224" s="7" t="s">
        <v>445</v>
      </c>
      <c r="J224" s="2" t="e">
        <f>G224/#REF!</f>
        <v>#REF!</v>
      </c>
      <c r="K224" s="5">
        <f t="shared" si="48"/>
        <v>1000</v>
      </c>
      <c r="L224" s="27">
        <f t="shared" si="50"/>
        <v>10</v>
      </c>
      <c r="M224" s="5">
        <f t="shared" si="56"/>
        <v>1700</v>
      </c>
      <c r="N224" s="27">
        <f t="shared" si="51"/>
        <v>17</v>
      </c>
      <c r="O224" s="5">
        <f t="shared" si="57"/>
        <v>5200</v>
      </c>
      <c r="P224" s="27">
        <f t="shared" si="52"/>
        <v>13</v>
      </c>
      <c r="Q224" s="5">
        <f t="shared" si="58"/>
        <v>5000</v>
      </c>
      <c r="R224" s="31">
        <f t="shared" si="53"/>
        <v>20</v>
      </c>
      <c r="S224" s="32">
        <f t="shared" si="54"/>
        <v>60</v>
      </c>
      <c r="T224" s="23">
        <f t="shared" si="55"/>
        <v>2.5</v>
      </c>
    </row>
    <row r="225" spans="1:20" ht="28.8" x14ac:dyDescent="0.3">
      <c r="B225" s="2" t="s">
        <v>446</v>
      </c>
      <c r="C225" s="2" t="s">
        <v>249</v>
      </c>
      <c r="D225" s="2" t="s">
        <v>2891</v>
      </c>
      <c r="E225" s="2" t="s">
        <v>447</v>
      </c>
      <c r="F225" s="2" t="s">
        <v>448</v>
      </c>
      <c r="G225" s="2">
        <v>160</v>
      </c>
      <c r="H225" s="7" t="s">
        <v>449</v>
      </c>
      <c r="I225" s="7" t="s">
        <v>183</v>
      </c>
      <c r="J225" s="2" t="e">
        <f>G225/#REF!</f>
        <v>#REF!</v>
      </c>
      <c r="K225" s="5">
        <f t="shared" si="48"/>
        <v>1000</v>
      </c>
      <c r="L225" s="27">
        <f t="shared" si="50"/>
        <v>10</v>
      </c>
      <c r="M225" s="5">
        <f t="shared" si="56"/>
        <v>1700</v>
      </c>
      <c r="N225" s="27">
        <f t="shared" si="51"/>
        <v>17</v>
      </c>
      <c r="O225" s="5">
        <f t="shared" si="57"/>
        <v>5200</v>
      </c>
      <c r="P225" s="27">
        <f t="shared" si="52"/>
        <v>13</v>
      </c>
      <c r="Q225" s="5">
        <f t="shared" si="58"/>
        <v>5000</v>
      </c>
      <c r="R225" s="31">
        <f t="shared" si="53"/>
        <v>20</v>
      </c>
      <c r="S225" s="32">
        <f t="shared" si="54"/>
        <v>60</v>
      </c>
      <c r="T225" s="23">
        <f t="shared" si="55"/>
        <v>2.5</v>
      </c>
    </row>
    <row r="226" spans="1:20" ht="28.8" x14ac:dyDescent="0.3">
      <c r="B226" s="2" t="s">
        <v>450</v>
      </c>
      <c r="C226" s="2"/>
      <c r="D226" s="2" t="s">
        <v>451</v>
      </c>
      <c r="E226" s="2" t="s">
        <v>452</v>
      </c>
      <c r="F226" s="2" t="s">
        <v>453</v>
      </c>
      <c r="G226" s="2">
        <v>160</v>
      </c>
      <c r="H226" s="7" t="s">
        <v>454</v>
      </c>
      <c r="I226" s="7" t="s">
        <v>265</v>
      </c>
      <c r="J226" s="2" t="e">
        <f>G226/#REF!</f>
        <v>#REF!</v>
      </c>
      <c r="K226" s="5">
        <f t="shared" si="48"/>
        <v>1000</v>
      </c>
      <c r="L226" s="27">
        <f t="shared" si="50"/>
        <v>10</v>
      </c>
      <c r="M226" s="5">
        <f t="shared" si="56"/>
        <v>1700</v>
      </c>
      <c r="N226" s="27">
        <f t="shared" si="51"/>
        <v>17</v>
      </c>
      <c r="O226" s="5">
        <f t="shared" si="57"/>
        <v>5200</v>
      </c>
      <c r="P226" s="27">
        <f t="shared" si="52"/>
        <v>13</v>
      </c>
      <c r="Q226" s="5">
        <f t="shared" si="58"/>
        <v>5000</v>
      </c>
      <c r="R226" s="31">
        <f t="shared" si="53"/>
        <v>20</v>
      </c>
      <c r="S226" s="32">
        <f t="shared" si="54"/>
        <v>60</v>
      </c>
      <c r="T226" s="23">
        <f t="shared" si="55"/>
        <v>2.5</v>
      </c>
    </row>
    <row r="227" spans="1:20" x14ac:dyDescent="0.3">
      <c r="B227" s="2" t="s">
        <v>455</v>
      </c>
      <c r="C227" s="3"/>
      <c r="D227" s="2" t="s">
        <v>2892</v>
      </c>
      <c r="E227" s="2" t="s">
        <v>2893</v>
      </c>
      <c r="F227" s="2" t="s">
        <v>456</v>
      </c>
      <c r="G227" s="2">
        <v>160</v>
      </c>
      <c r="H227" s="7" t="s">
        <v>457</v>
      </c>
      <c r="I227" s="7" t="s">
        <v>458</v>
      </c>
      <c r="J227" s="2" t="e">
        <f>G227/#REF!</f>
        <v>#REF!</v>
      </c>
      <c r="K227" s="5">
        <f t="shared" si="48"/>
        <v>1000</v>
      </c>
      <c r="L227" s="27">
        <f t="shared" si="50"/>
        <v>10</v>
      </c>
      <c r="M227" s="5">
        <f t="shared" si="56"/>
        <v>1700</v>
      </c>
      <c r="N227" s="27">
        <f t="shared" si="51"/>
        <v>17</v>
      </c>
      <c r="O227" s="5">
        <f t="shared" si="57"/>
        <v>5200</v>
      </c>
      <c r="P227" s="27">
        <f t="shared" si="52"/>
        <v>13</v>
      </c>
      <c r="Q227" s="5">
        <f t="shared" si="58"/>
        <v>5000</v>
      </c>
      <c r="R227" s="31">
        <f t="shared" si="53"/>
        <v>20</v>
      </c>
      <c r="S227" s="32">
        <f t="shared" si="54"/>
        <v>60</v>
      </c>
      <c r="T227" s="23">
        <f t="shared" si="55"/>
        <v>2.5</v>
      </c>
    </row>
    <row r="228" spans="1:20" ht="28.8" x14ac:dyDescent="0.3">
      <c r="B228" s="2" t="s">
        <v>459</v>
      </c>
      <c r="C228" s="2"/>
      <c r="D228" s="2" t="s">
        <v>460</v>
      </c>
      <c r="E228" s="2" t="s">
        <v>461</v>
      </c>
      <c r="F228" s="2" t="s">
        <v>462</v>
      </c>
      <c r="G228" s="2">
        <v>160</v>
      </c>
      <c r="H228" s="7" t="s">
        <v>463</v>
      </c>
      <c r="I228" s="7" t="s">
        <v>464</v>
      </c>
      <c r="J228" s="2" t="e">
        <f>G228/#REF!</f>
        <v>#REF!</v>
      </c>
      <c r="K228" s="5">
        <f t="shared" si="48"/>
        <v>1000</v>
      </c>
      <c r="L228" s="27">
        <f t="shared" si="50"/>
        <v>10</v>
      </c>
      <c r="M228" s="5">
        <f t="shared" si="56"/>
        <v>1700</v>
      </c>
      <c r="N228" s="27">
        <f t="shared" si="51"/>
        <v>17</v>
      </c>
      <c r="O228" s="5">
        <f t="shared" si="57"/>
        <v>5200</v>
      </c>
      <c r="P228" s="27">
        <f t="shared" si="52"/>
        <v>13</v>
      </c>
      <c r="Q228" s="5">
        <f t="shared" si="58"/>
        <v>5000</v>
      </c>
      <c r="R228" s="31">
        <f t="shared" si="53"/>
        <v>20</v>
      </c>
      <c r="S228" s="32">
        <f t="shared" si="54"/>
        <v>60</v>
      </c>
      <c r="T228" s="23">
        <f t="shared" si="55"/>
        <v>2.5</v>
      </c>
    </row>
    <row r="229" spans="1:20" ht="28.8" x14ac:dyDescent="0.3">
      <c r="B229" s="2" t="s">
        <v>465</v>
      </c>
      <c r="C229" s="2" t="s">
        <v>351</v>
      </c>
      <c r="D229" s="40">
        <v>3175353344</v>
      </c>
      <c r="E229" s="2" t="s">
        <v>466</v>
      </c>
      <c r="F229" s="2" t="s">
        <v>467</v>
      </c>
      <c r="G229" s="2">
        <v>159</v>
      </c>
      <c r="H229" s="7" t="s">
        <v>468</v>
      </c>
      <c r="I229" s="7" t="s">
        <v>469</v>
      </c>
      <c r="J229" s="2" t="e">
        <f>G229/#REF!</f>
        <v>#REF!</v>
      </c>
      <c r="K229" s="5">
        <f t="shared" si="48"/>
        <v>1000</v>
      </c>
      <c r="L229" s="27">
        <f t="shared" si="50"/>
        <v>10</v>
      </c>
      <c r="M229" s="5">
        <f t="shared" si="56"/>
        <v>1700</v>
      </c>
      <c r="N229" s="27">
        <f t="shared" si="51"/>
        <v>17</v>
      </c>
      <c r="O229" s="5">
        <f t="shared" si="57"/>
        <v>5200</v>
      </c>
      <c r="P229" s="27">
        <f t="shared" si="52"/>
        <v>13</v>
      </c>
      <c r="Q229" s="5">
        <f t="shared" si="58"/>
        <v>5000</v>
      </c>
      <c r="R229" s="31">
        <f t="shared" si="53"/>
        <v>20</v>
      </c>
      <c r="S229" s="32">
        <f t="shared" si="54"/>
        <v>60</v>
      </c>
      <c r="T229" s="23">
        <f t="shared" si="55"/>
        <v>2.5</v>
      </c>
    </row>
    <row r="230" spans="1:20" x14ac:dyDescent="0.3">
      <c r="B230" s="2" t="s">
        <v>470</v>
      </c>
      <c r="C230" s="2" t="s">
        <v>435</v>
      </c>
      <c r="D230" s="2" t="s">
        <v>471</v>
      </c>
      <c r="E230" s="2" t="s">
        <v>472</v>
      </c>
      <c r="F230" s="2" t="s">
        <v>473</v>
      </c>
      <c r="G230" s="2">
        <v>159</v>
      </c>
      <c r="H230" s="7" t="s">
        <v>474</v>
      </c>
      <c r="I230" s="7" t="s">
        <v>475</v>
      </c>
      <c r="J230" s="2" t="e">
        <f>G230/#REF!</f>
        <v>#REF!</v>
      </c>
      <c r="K230" s="5">
        <f t="shared" si="48"/>
        <v>1000</v>
      </c>
      <c r="L230" s="27">
        <f t="shared" si="50"/>
        <v>10</v>
      </c>
      <c r="M230" s="5">
        <f t="shared" si="56"/>
        <v>1700</v>
      </c>
      <c r="N230" s="27">
        <f t="shared" si="51"/>
        <v>17</v>
      </c>
      <c r="O230" s="5">
        <f t="shared" si="57"/>
        <v>5200</v>
      </c>
      <c r="P230" s="27">
        <f t="shared" si="52"/>
        <v>13</v>
      </c>
      <c r="Q230" s="5">
        <f t="shared" si="58"/>
        <v>5000</v>
      </c>
      <c r="R230" s="31">
        <f t="shared" si="53"/>
        <v>20</v>
      </c>
      <c r="S230" s="32">
        <f t="shared" si="54"/>
        <v>60</v>
      </c>
      <c r="T230" s="23">
        <f t="shared" si="55"/>
        <v>2.5</v>
      </c>
    </row>
    <row r="231" spans="1:20" ht="28.8" x14ac:dyDescent="0.3">
      <c r="A231" s="45"/>
      <c r="B231" s="2" t="s">
        <v>404</v>
      </c>
      <c r="C231" s="2" t="s">
        <v>351</v>
      </c>
      <c r="D231" s="2" t="s">
        <v>405</v>
      </c>
      <c r="E231" s="2" t="s">
        <v>406</v>
      </c>
      <c r="F231" s="2" t="s">
        <v>407</v>
      </c>
      <c r="G231" s="2">
        <v>165</v>
      </c>
      <c r="H231" s="7" t="s">
        <v>408</v>
      </c>
      <c r="I231" s="7" t="s">
        <v>409</v>
      </c>
      <c r="J231" s="2" t="e">
        <f>G231/#REF!</f>
        <v>#REF!</v>
      </c>
      <c r="K231" s="5">
        <f t="shared" ref="K231:K237" si="59">100*11</f>
        <v>1100</v>
      </c>
      <c r="L231" s="27">
        <f t="shared" si="50"/>
        <v>11</v>
      </c>
      <c r="M231" s="5">
        <f t="shared" si="56"/>
        <v>1700</v>
      </c>
      <c r="N231" s="27">
        <f t="shared" si="51"/>
        <v>17</v>
      </c>
      <c r="O231" s="5">
        <f t="shared" si="57"/>
        <v>5200</v>
      </c>
      <c r="P231" s="27">
        <f t="shared" si="52"/>
        <v>13</v>
      </c>
      <c r="Q231" s="5">
        <f t="shared" si="58"/>
        <v>5000</v>
      </c>
      <c r="R231" s="31">
        <f t="shared" si="53"/>
        <v>20</v>
      </c>
      <c r="S231" s="32">
        <f t="shared" si="54"/>
        <v>61</v>
      </c>
      <c r="T231" s="23">
        <f t="shared" si="55"/>
        <v>2.5416666666666665</v>
      </c>
    </row>
    <row r="232" spans="1:20" x14ac:dyDescent="0.3">
      <c r="A232" s="45"/>
      <c r="B232" s="2" t="s">
        <v>410</v>
      </c>
      <c r="C232" s="2" t="s">
        <v>411</v>
      </c>
      <c r="D232" s="2" t="s">
        <v>412</v>
      </c>
      <c r="E232" s="2" t="s">
        <v>413</v>
      </c>
      <c r="F232" s="2" t="s">
        <v>414</v>
      </c>
      <c r="G232" s="2">
        <v>165</v>
      </c>
      <c r="H232" s="7" t="s">
        <v>415</v>
      </c>
      <c r="I232" s="7" t="s">
        <v>416</v>
      </c>
      <c r="J232" s="2" t="e">
        <f>G232/#REF!</f>
        <v>#REF!</v>
      </c>
      <c r="K232" s="5">
        <f t="shared" si="59"/>
        <v>1100</v>
      </c>
      <c r="L232" s="27">
        <f t="shared" si="50"/>
        <v>11</v>
      </c>
      <c r="M232" s="5">
        <f t="shared" si="56"/>
        <v>1700</v>
      </c>
      <c r="N232" s="27">
        <f t="shared" si="51"/>
        <v>17</v>
      </c>
      <c r="O232" s="5">
        <f t="shared" si="57"/>
        <v>5200</v>
      </c>
      <c r="P232" s="27">
        <f t="shared" si="52"/>
        <v>13</v>
      </c>
      <c r="Q232" s="5">
        <f t="shared" si="58"/>
        <v>5000</v>
      </c>
      <c r="R232" s="31">
        <f t="shared" si="53"/>
        <v>20</v>
      </c>
      <c r="S232" s="32">
        <f t="shared" si="54"/>
        <v>61</v>
      </c>
      <c r="T232" s="23">
        <f t="shared" si="55"/>
        <v>2.5416666666666665</v>
      </c>
    </row>
    <row r="233" spans="1:20" x14ac:dyDescent="0.3">
      <c r="A233" s="45"/>
      <c r="B233" s="2" t="s">
        <v>377</v>
      </c>
      <c r="C233" s="2" t="s">
        <v>202</v>
      </c>
      <c r="D233" s="2" t="s">
        <v>378</v>
      </c>
      <c r="E233" s="2" t="s">
        <v>379</v>
      </c>
      <c r="F233" s="2" t="s">
        <v>380</v>
      </c>
      <c r="G233" s="2">
        <v>170</v>
      </c>
      <c r="H233" s="7" t="s">
        <v>381</v>
      </c>
      <c r="I233" s="7" t="s">
        <v>376</v>
      </c>
      <c r="J233" s="2" t="e">
        <f>G233/#REF!</f>
        <v>#REF!</v>
      </c>
      <c r="K233" s="5">
        <f t="shared" si="59"/>
        <v>1100</v>
      </c>
      <c r="L233" s="27">
        <f t="shared" si="50"/>
        <v>11</v>
      </c>
      <c r="M233" s="5">
        <f>100*18</f>
        <v>1800</v>
      </c>
      <c r="N233" s="27">
        <f t="shared" si="51"/>
        <v>18</v>
      </c>
      <c r="O233" s="5">
        <f t="shared" si="57"/>
        <v>5200</v>
      </c>
      <c r="P233" s="27">
        <f t="shared" si="52"/>
        <v>13</v>
      </c>
      <c r="Q233" s="5">
        <f>250*21</f>
        <v>5250</v>
      </c>
      <c r="R233" s="31">
        <f t="shared" si="53"/>
        <v>21</v>
      </c>
      <c r="S233" s="32">
        <f t="shared" si="54"/>
        <v>63</v>
      </c>
      <c r="T233" s="23">
        <f t="shared" si="55"/>
        <v>2.625</v>
      </c>
    </row>
    <row r="234" spans="1:20" x14ac:dyDescent="0.3">
      <c r="A234" s="45"/>
      <c r="B234" s="2" t="s">
        <v>382</v>
      </c>
      <c r="C234" s="2"/>
      <c r="D234" s="2" t="s">
        <v>383</v>
      </c>
      <c r="E234" s="2" t="s">
        <v>384</v>
      </c>
      <c r="F234" s="2" t="s">
        <v>385</v>
      </c>
      <c r="G234" s="2">
        <v>170</v>
      </c>
      <c r="H234" s="7" t="s">
        <v>386</v>
      </c>
      <c r="I234" s="7" t="s">
        <v>387</v>
      </c>
      <c r="J234" s="2" t="e">
        <f>G234/#REF!</f>
        <v>#REF!</v>
      </c>
      <c r="K234" s="5">
        <f t="shared" si="59"/>
        <v>1100</v>
      </c>
      <c r="L234" s="27">
        <f t="shared" si="50"/>
        <v>11</v>
      </c>
      <c r="M234" s="5">
        <f>100*18</f>
        <v>1800</v>
      </c>
      <c r="N234" s="27">
        <f t="shared" si="51"/>
        <v>18</v>
      </c>
      <c r="O234" s="5">
        <f t="shared" si="57"/>
        <v>5200</v>
      </c>
      <c r="P234" s="27">
        <f t="shared" si="52"/>
        <v>13</v>
      </c>
      <c r="Q234" s="5">
        <f>250*21</f>
        <v>5250</v>
      </c>
      <c r="R234" s="31">
        <f t="shared" si="53"/>
        <v>21</v>
      </c>
      <c r="S234" s="32">
        <f t="shared" si="54"/>
        <v>63</v>
      </c>
      <c r="T234" s="23">
        <f t="shared" si="55"/>
        <v>2.625</v>
      </c>
    </row>
    <row r="235" spans="1:20" ht="28.8" x14ac:dyDescent="0.3">
      <c r="A235" s="45"/>
      <c r="B235" s="2" t="s">
        <v>388</v>
      </c>
      <c r="C235" s="2"/>
      <c r="D235" s="40" t="s">
        <v>2889</v>
      </c>
      <c r="E235" s="2" t="s">
        <v>2890</v>
      </c>
      <c r="F235" s="2" t="s">
        <v>389</v>
      </c>
      <c r="G235" s="2">
        <v>170</v>
      </c>
      <c r="H235" s="7" t="s">
        <v>390</v>
      </c>
      <c r="I235" s="7" t="s">
        <v>391</v>
      </c>
      <c r="J235" s="2" t="e">
        <f>G235/#REF!</f>
        <v>#REF!</v>
      </c>
      <c r="K235" s="5">
        <f t="shared" si="59"/>
        <v>1100</v>
      </c>
      <c r="L235" s="27">
        <f t="shared" si="50"/>
        <v>11</v>
      </c>
      <c r="M235" s="5">
        <f>100*18</f>
        <v>1800</v>
      </c>
      <c r="N235" s="27">
        <f t="shared" si="51"/>
        <v>18</v>
      </c>
      <c r="O235" s="5">
        <f t="shared" si="57"/>
        <v>5200</v>
      </c>
      <c r="P235" s="27">
        <f t="shared" si="52"/>
        <v>13</v>
      </c>
      <c r="Q235" s="5">
        <f>250*21</f>
        <v>5250</v>
      </c>
      <c r="R235" s="31">
        <f t="shared" si="53"/>
        <v>21</v>
      </c>
      <c r="S235" s="32">
        <f t="shared" si="54"/>
        <v>63</v>
      </c>
      <c r="T235" s="23">
        <f t="shared" si="55"/>
        <v>2.625</v>
      </c>
    </row>
    <row r="236" spans="1:20" ht="28.8" x14ac:dyDescent="0.3">
      <c r="A236" s="45"/>
      <c r="B236" s="2" t="s">
        <v>392</v>
      </c>
      <c r="C236" s="2"/>
      <c r="D236" s="2" t="s">
        <v>393</v>
      </c>
      <c r="E236" s="2" t="s">
        <v>394</v>
      </c>
      <c r="F236" s="2" t="s">
        <v>395</v>
      </c>
      <c r="G236" s="2">
        <v>170</v>
      </c>
      <c r="H236" s="7" t="s">
        <v>396</v>
      </c>
      <c r="I236" s="7" t="s">
        <v>397</v>
      </c>
      <c r="J236" s="2" t="e">
        <f>G236/#REF!</f>
        <v>#REF!</v>
      </c>
      <c r="K236" s="5">
        <f t="shared" si="59"/>
        <v>1100</v>
      </c>
      <c r="L236" s="27">
        <f t="shared" si="50"/>
        <v>11</v>
      </c>
      <c r="M236" s="5">
        <f>100*18</f>
        <v>1800</v>
      </c>
      <c r="N236" s="27">
        <f t="shared" si="51"/>
        <v>18</v>
      </c>
      <c r="O236" s="5">
        <f t="shared" si="57"/>
        <v>5200</v>
      </c>
      <c r="P236" s="27">
        <f t="shared" si="52"/>
        <v>13</v>
      </c>
      <c r="Q236" s="5">
        <f>250*21</f>
        <v>5250</v>
      </c>
      <c r="R236" s="31">
        <f t="shared" si="53"/>
        <v>21</v>
      </c>
      <c r="S236" s="32">
        <f t="shared" si="54"/>
        <v>63</v>
      </c>
      <c r="T236" s="23">
        <f t="shared" si="55"/>
        <v>2.625</v>
      </c>
    </row>
    <row r="237" spans="1:20" x14ac:dyDescent="0.3">
      <c r="A237" s="45"/>
      <c r="B237" s="2" t="s">
        <v>398</v>
      </c>
      <c r="C237" s="2"/>
      <c r="D237" s="2" t="s">
        <v>399</v>
      </c>
      <c r="E237" s="2" t="s">
        <v>400</v>
      </c>
      <c r="F237" s="2" t="s">
        <v>401</v>
      </c>
      <c r="G237" s="2">
        <v>170</v>
      </c>
      <c r="H237" s="7" t="s">
        <v>402</v>
      </c>
      <c r="I237" s="7" t="s">
        <v>403</v>
      </c>
      <c r="J237" s="2" t="e">
        <f>G237/#REF!</f>
        <v>#REF!</v>
      </c>
      <c r="K237" s="5">
        <f t="shared" si="59"/>
        <v>1100</v>
      </c>
      <c r="L237" s="27">
        <f t="shared" si="50"/>
        <v>11</v>
      </c>
      <c r="M237" s="5">
        <f>100*18</f>
        <v>1800</v>
      </c>
      <c r="N237" s="27">
        <f t="shared" si="51"/>
        <v>18</v>
      </c>
      <c r="O237" s="5">
        <f t="shared" si="57"/>
        <v>5200</v>
      </c>
      <c r="P237" s="27">
        <f t="shared" si="52"/>
        <v>13</v>
      </c>
      <c r="Q237" s="5">
        <f>250*21</f>
        <v>5250</v>
      </c>
      <c r="R237" s="31">
        <f t="shared" si="53"/>
        <v>21</v>
      </c>
      <c r="S237" s="32">
        <f t="shared" si="54"/>
        <v>63</v>
      </c>
      <c r="T237" s="23">
        <f t="shared" si="55"/>
        <v>2.625</v>
      </c>
    </row>
    <row r="238" spans="1:20" x14ac:dyDescent="0.3">
      <c r="G238">
        <f>SUM(G2:G237)</f>
        <v>29532</v>
      </c>
      <c r="K238" s="22" t="e">
        <f>SUM(K2:K237)</f>
        <v>#REF!</v>
      </c>
      <c r="M238" s="22">
        <f>SUM(M2:M237)</f>
        <v>317300</v>
      </c>
      <c r="O238" s="22">
        <f>SUM(O2:O237)</f>
        <v>946400</v>
      </c>
      <c r="Q238" s="22">
        <f>SUM(Q2:Q237)</f>
        <v>932250</v>
      </c>
    </row>
  </sheetData>
  <sortState xmlns:xlrd2="http://schemas.microsoft.com/office/spreadsheetml/2017/richdata2" ref="A2:T238">
    <sortCondition ref="S2:S238"/>
  </sortState>
  <hyperlinks>
    <hyperlink ref="D180" r:id="rId1" xr:uid="{5DCD0A64-F4A7-4F28-9761-213307BC961F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27A6-864A-4FD0-A9CD-94133DF22836}">
  <dimension ref="A1:T185"/>
  <sheetViews>
    <sheetView topLeftCell="E1" workbookViewId="0">
      <pane ySplit="1" topLeftCell="A19" activePane="bottomLeft" state="frozen"/>
      <selection pane="bottomLeft" activeCell="S2" sqref="S2:S22"/>
    </sheetView>
  </sheetViews>
  <sheetFormatPr defaultRowHeight="14.4" x14ac:dyDescent="0.3"/>
  <cols>
    <col min="1" max="1" width="0" hidden="1" customWidth="1"/>
    <col min="2" max="2" width="28.77734375" style="1" customWidth="1"/>
    <col min="3" max="3" width="19.21875" style="1" customWidth="1"/>
    <col min="4" max="4" width="17.44140625" style="1" customWidth="1"/>
    <col min="5" max="5" width="17.5546875" style="1" customWidth="1"/>
    <col min="6" max="6" width="31.44140625" style="1" hidden="1" customWidth="1"/>
    <col min="7" max="7" width="11.21875" style="1" customWidth="1"/>
    <col min="8" max="8" width="20.44140625" style="1" customWidth="1"/>
    <col min="9" max="9" width="17.21875" style="1" customWidth="1"/>
    <col min="10" max="10" width="17.21875" style="1" hidden="1" customWidth="1"/>
    <col min="11" max="11" width="9.5546875" style="1" bestFit="1" customWidth="1"/>
    <col min="12" max="12" width="9.5546875" style="32" customWidth="1"/>
    <col min="13" max="13" width="10.5546875" style="1" bestFit="1" customWidth="1"/>
    <col min="14" max="14" width="10.5546875" style="32" customWidth="1"/>
    <col min="15" max="15" width="10.5546875" style="1" bestFit="1" customWidth="1"/>
    <col min="16" max="16" width="10.5546875" style="32" customWidth="1"/>
    <col min="17" max="17" width="9.21875" style="1"/>
    <col min="18" max="18" width="11.33203125" bestFit="1" customWidth="1"/>
    <col min="20" max="20" width="11.33203125" style="22" bestFit="1" customWidth="1"/>
  </cols>
  <sheetData>
    <row r="1" spans="1:20" ht="43.95" customHeight="1" x14ac:dyDescent="0.3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119</v>
      </c>
      <c r="K1" s="6" t="s">
        <v>9</v>
      </c>
      <c r="L1" s="26" t="s">
        <v>2877</v>
      </c>
      <c r="M1" s="6" t="s">
        <v>10</v>
      </c>
      <c r="N1" s="26" t="s">
        <v>2878</v>
      </c>
      <c r="O1" s="6" t="s">
        <v>11</v>
      </c>
      <c r="P1" s="26" t="s">
        <v>2879</v>
      </c>
      <c r="Q1" s="6" t="s">
        <v>120</v>
      </c>
      <c r="R1" s="35" t="s">
        <v>2880</v>
      </c>
      <c r="S1" s="36" t="s">
        <v>2883</v>
      </c>
      <c r="T1" s="37" t="s">
        <v>2882</v>
      </c>
    </row>
    <row r="2" spans="1:20" s="1" customFormat="1" x14ac:dyDescent="0.3">
      <c r="A2" s="3"/>
      <c r="B2" s="2" t="s">
        <v>2551</v>
      </c>
      <c r="C2" s="2" t="s">
        <v>222</v>
      </c>
      <c r="D2" s="2" t="s">
        <v>2552</v>
      </c>
      <c r="E2" s="2" t="s">
        <v>2553</v>
      </c>
      <c r="F2" s="2" t="s">
        <v>2554</v>
      </c>
      <c r="G2" s="2">
        <v>52</v>
      </c>
      <c r="H2" s="7" t="s">
        <v>2555</v>
      </c>
      <c r="I2" s="7" t="s">
        <v>2556</v>
      </c>
      <c r="J2" s="2" t="e">
        <f>G2/#REF!</f>
        <v>#REF!</v>
      </c>
      <c r="K2" s="5">
        <f t="shared" ref="K2:K33" si="0">250*2</f>
        <v>500</v>
      </c>
      <c r="L2" s="27">
        <f t="shared" ref="L2:L33" si="1">K2/250</f>
        <v>2</v>
      </c>
      <c r="M2" s="5">
        <f t="shared" ref="M2:M22" si="2">100*6</f>
        <v>600</v>
      </c>
      <c r="N2" s="27">
        <f t="shared" ref="N2:N33" si="3">M2/100</f>
        <v>6</v>
      </c>
      <c r="O2" s="5">
        <f t="shared" ref="O2:O17" si="4">400*4</f>
        <v>1600</v>
      </c>
      <c r="P2" s="27">
        <f t="shared" ref="P2:P33" si="5">O2/400</f>
        <v>4</v>
      </c>
      <c r="Q2" s="5">
        <f t="shared" ref="Q2:Q22" si="6">250*7</f>
        <v>1750</v>
      </c>
      <c r="R2" s="1">
        <f t="shared" ref="R2:R33" si="7">Q2/250</f>
        <v>7</v>
      </c>
      <c r="S2" s="43">
        <f t="shared" ref="S2:S33" si="8">SUM(L2,N2,P2,R2)</f>
        <v>19</v>
      </c>
      <c r="T2" s="23">
        <f t="shared" ref="T2:T33" si="9">S2/24</f>
        <v>0.79166666666666663</v>
      </c>
    </row>
    <row r="3" spans="1:20" s="1" customFormat="1" ht="28.8" x14ac:dyDescent="0.3">
      <c r="A3" s="3"/>
      <c r="B3" s="2" t="s">
        <v>2557</v>
      </c>
      <c r="C3" s="2" t="s">
        <v>890</v>
      </c>
      <c r="D3" s="2" t="s">
        <v>2558</v>
      </c>
      <c r="E3" s="2" t="s">
        <v>2559</v>
      </c>
      <c r="F3" s="2" t="s">
        <v>2560</v>
      </c>
      <c r="G3" s="2">
        <v>52</v>
      </c>
      <c r="H3" s="7" t="s">
        <v>2561</v>
      </c>
      <c r="I3" s="7" t="s">
        <v>2154</v>
      </c>
      <c r="J3" s="2" t="e">
        <f>G3/#REF!</f>
        <v>#REF!</v>
      </c>
      <c r="K3" s="5">
        <f t="shared" si="0"/>
        <v>500</v>
      </c>
      <c r="L3" s="27">
        <f t="shared" si="1"/>
        <v>2</v>
      </c>
      <c r="M3" s="5">
        <f t="shared" si="2"/>
        <v>600</v>
      </c>
      <c r="N3" s="27">
        <f t="shared" si="3"/>
        <v>6</v>
      </c>
      <c r="O3" s="5">
        <f t="shared" si="4"/>
        <v>1600</v>
      </c>
      <c r="P3" s="27">
        <f t="shared" si="5"/>
        <v>4</v>
      </c>
      <c r="Q3" s="5">
        <f t="shared" si="6"/>
        <v>1750</v>
      </c>
      <c r="R3" s="1">
        <f t="shared" si="7"/>
        <v>7</v>
      </c>
      <c r="S3" s="43">
        <f t="shared" si="8"/>
        <v>19</v>
      </c>
      <c r="T3" s="23">
        <f t="shared" si="9"/>
        <v>0.79166666666666663</v>
      </c>
    </row>
    <row r="4" spans="1:20" s="1" customFormat="1" x14ac:dyDescent="0.3">
      <c r="A4" s="3"/>
      <c r="B4" s="2" t="s">
        <v>2562</v>
      </c>
      <c r="C4" s="2"/>
      <c r="D4" s="2" t="s">
        <v>2563</v>
      </c>
      <c r="E4" s="2" t="s">
        <v>2564</v>
      </c>
      <c r="F4" s="2" t="s">
        <v>2565</v>
      </c>
      <c r="G4" s="2">
        <v>52</v>
      </c>
      <c r="H4" s="7" t="s">
        <v>2566</v>
      </c>
      <c r="I4" s="7" t="s">
        <v>2009</v>
      </c>
      <c r="J4" s="2" t="e">
        <f>G4/#REF!</f>
        <v>#REF!</v>
      </c>
      <c r="K4" s="5">
        <f t="shared" si="0"/>
        <v>500</v>
      </c>
      <c r="L4" s="27">
        <f t="shared" si="1"/>
        <v>2</v>
      </c>
      <c r="M4" s="5">
        <f t="shared" si="2"/>
        <v>600</v>
      </c>
      <c r="N4" s="27">
        <f t="shared" si="3"/>
        <v>6</v>
      </c>
      <c r="O4" s="5">
        <f t="shared" si="4"/>
        <v>1600</v>
      </c>
      <c r="P4" s="27">
        <f t="shared" si="5"/>
        <v>4</v>
      </c>
      <c r="Q4" s="5">
        <f t="shared" si="6"/>
        <v>1750</v>
      </c>
      <c r="R4" s="1">
        <f t="shared" si="7"/>
        <v>7</v>
      </c>
      <c r="S4" s="43">
        <f t="shared" si="8"/>
        <v>19</v>
      </c>
      <c r="T4" s="23">
        <f t="shared" si="9"/>
        <v>0.79166666666666663</v>
      </c>
    </row>
    <row r="5" spans="1:20" s="1" customFormat="1" ht="28.8" x14ac:dyDescent="0.3">
      <c r="A5" s="3"/>
      <c r="B5" s="2" t="s">
        <v>2567</v>
      </c>
      <c r="C5" s="2" t="s">
        <v>222</v>
      </c>
      <c r="D5" s="2" t="s">
        <v>2568</v>
      </c>
      <c r="E5" s="2" t="s">
        <v>2569</v>
      </c>
      <c r="F5" s="2" t="s">
        <v>2570</v>
      </c>
      <c r="G5" s="2">
        <v>50</v>
      </c>
      <c r="H5" s="7" t="s">
        <v>2571</v>
      </c>
      <c r="I5" s="7" t="s">
        <v>1274</v>
      </c>
      <c r="J5" s="2" t="e">
        <f>G5/#REF!</f>
        <v>#REF!</v>
      </c>
      <c r="K5" s="5">
        <f t="shared" si="0"/>
        <v>500</v>
      </c>
      <c r="L5" s="27">
        <f t="shared" si="1"/>
        <v>2</v>
      </c>
      <c r="M5" s="5">
        <f t="shared" si="2"/>
        <v>600</v>
      </c>
      <c r="N5" s="27">
        <f t="shared" si="3"/>
        <v>6</v>
      </c>
      <c r="O5" s="5">
        <f t="shared" si="4"/>
        <v>1600</v>
      </c>
      <c r="P5" s="27">
        <f t="shared" si="5"/>
        <v>4</v>
      </c>
      <c r="Q5" s="5">
        <f t="shared" si="6"/>
        <v>1750</v>
      </c>
      <c r="R5" s="1">
        <f t="shared" si="7"/>
        <v>7</v>
      </c>
      <c r="S5" s="43">
        <f t="shared" si="8"/>
        <v>19</v>
      </c>
      <c r="T5" s="23">
        <f t="shared" si="9"/>
        <v>0.79166666666666663</v>
      </c>
    </row>
    <row r="6" spans="1:20" s="1" customFormat="1" ht="28.8" x14ac:dyDescent="0.3">
      <c r="A6" s="3"/>
      <c r="B6" s="2" t="s">
        <v>2572</v>
      </c>
      <c r="C6" s="2" t="s">
        <v>222</v>
      </c>
      <c r="D6" s="2" t="s">
        <v>2573</v>
      </c>
      <c r="E6" s="2" t="s">
        <v>2574</v>
      </c>
      <c r="F6" s="2" t="s">
        <v>2575</v>
      </c>
      <c r="G6" s="2">
        <v>50</v>
      </c>
      <c r="H6" s="7" t="s">
        <v>2576</v>
      </c>
      <c r="I6" s="7" t="s">
        <v>1178</v>
      </c>
      <c r="J6" s="2" t="e">
        <f>G6/#REF!</f>
        <v>#REF!</v>
      </c>
      <c r="K6" s="5">
        <f t="shared" si="0"/>
        <v>500</v>
      </c>
      <c r="L6" s="27">
        <f t="shared" si="1"/>
        <v>2</v>
      </c>
      <c r="M6" s="5">
        <f t="shared" si="2"/>
        <v>600</v>
      </c>
      <c r="N6" s="27">
        <f t="shared" si="3"/>
        <v>6</v>
      </c>
      <c r="O6" s="5">
        <f t="shared" si="4"/>
        <v>1600</v>
      </c>
      <c r="P6" s="27">
        <f t="shared" si="5"/>
        <v>4</v>
      </c>
      <c r="Q6" s="5">
        <f t="shared" si="6"/>
        <v>1750</v>
      </c>
      <c r="R6" s="1">
        <f t="shared" si="7"/>
        <v>7</v>
      </c>
      <c r="S6" s="43">
        <f t="shared" si="8"/>
        <v>19</v>
      </c>
      <c r="T6" s="23">
        <f t="shared" si="9"/>
        <v>0.79166666666666663</v>
      </c>
    </row>
    <row r="7" spans="1:20" s="1" customFormat="1" ht="28.8" x14ac:dyDescent="0.3">
      <c r="A7" s="3"/>
      <c r="B7" s="2" t="s">
        <v>2577</v>
      </c>
      <c r="C7" s="2" t="s">
        <v>979</v>
      </c>
      <c r="D7" s="2" t="s">
        <v>2578</v>
      </c>
      <c r="E7" s="2" t="s">
        <v>2579</v>
      </c>
      <c r="F7" s="2" t="s">
        <v>2580</v>
      </c>
      <c r="G7" s="2">
        <v>50</v>
      </c>
      <c r="H7" s="7" t="s">
        <v>2581</v>
      </c>
      <c r="I7" s="7" t="s">
        <v>556</v>
      </c>
      <c r="J7" s="2" t="e">
        <f>G7/#REF!</f>
        <v>#REF!</v>
      </c>
      <c r="K7" s="5">
        <f t="shared" si="0"/>
        <v>500</v>
      </c>
      <c r="L7" s="27">
        <f t="shared" si="1"/>
        <v>2</v>
      </c>
      <c r="M7" s="5">
        <f t="shared" si="2"/>
        <v>600</v>
      </c>
      <c r="N7" s="27">
        <f t="shared" si="3"/>
        <v>6</v>
      </c>
      <c r="O7" s="5">
        <f t="shared" si="4"/>
        <v>1600</v>
      </c>
      <c r="P7" s="27">
        <f t="shared" si="5"/>
        <v>4</v>
      </c>
      <c r="Q7" s="5">
        <f t="shared" si="6"/>
        <v>1750</v>
      </c>
      <c r="R7" s="1">
        <f t="shared" si="7"/>
        <v>7</v>
      </c>
      <c r="S7" s="43">
        <f t="shared" si="8"/>
        <v>19</v>
      </c>
      <c r="T7" s="23">
        <f t="shared" si="9"/>
        <v>0.79166666666666663</v>
      </c>
    </row>
    <row r="8" spans="1:20" s="1" customFormat="1" ht="28.8" x14ac:dyDescent="0.3">
      <c r="A8" s="3"/>
      <c r="B8" s="2" t="s">
        <v>2582</v>
      </c>
      <c r="C8" s="2" t="s">
        <v>862</v>
      </c>
      <c r="D8" s="2" t="s">
        <v>2583</v>
      </c>
      <c r="E8" s="2" t="s">
        <v>2584</v>
      </c>
      <c r="F8" s="2" t="s">
        <v>2585</v>
      </c>
      <c r="G8" s="2">
        <v>50</v>
      </c>
      <c r="H8" s="7" t="s">
        <v>2586</v>
      </c>
      <c r="I8" s="7" t="s">
        <v>2407</v>
      </c>
      <c r="J8" s="2" t="e">
        <f>G8/#REF!</f>
        <v>#REF!</v>
      </c>
      <c r="K8" s="5">
        <f t="shared" si="0"/>
        <v>500</v>
      </c>
      <c r="L8" s="27">
        <f t="shared" si="1"/>
        <v>2</v>
      </c>
      <c r="M8" s="5">
        <f t="shared" si="2"/>
        <v>600</v>
      </c>
      <c r="N8" s="27">
        <f t="shared" si="3"/>
        <v>6</v>
      </c>
      <c r="O8" s="5">
        <f t="shared" si="4"/>
        <v>1600</v>
      </c>
      <c r="P8" s="27">
        <f t="shared" si="5"/>
        <v>4</v>
      </c>
      <c r="Q8" s="5">
        <f t="shared" si="6"/>
        <v>1750</v>
      </c>
      <c r="R8" s="1">
        <f t="shared" si="7"/>
        <v>7</v>
      </c>
      <c r="S8" s="43">
        <f t="shared" si="8"/>
        <v>19</v>
      </c>
      <c r="T8" s="23">
        <f t="shared" si="9"/>
        <v>0.79166666666666663</v>
      </c>
    </row>
    <row r="9" spans="1:20" s="1" customFormat="1" ht="28.8" x14ac:dyDescent="0.3">
      <c r="A9" s="3"/>
      <c r="B9" s="2" t="s">
        <v>2587</v>
      </c>
      <c r="C9" s="2" t="s">
        <v>890</v>
      </c>
      <c r="D9" s="2">
        <v>3176348330</v>
      </c>
      <c r="E9" s="2" t="s">
        <v>2588</v>
      </c>
      <c r="F9" s="2" t="s">
        <v>2589</v>
      </c>
      <c r="G9" s="2">
        <v>50</v>
      </c>
      <c r="H9" s="7" t="s">
        <v>2590</v>
      </c>
      <c r="I9" s="7" t="s">
        <v>1976</v>
      </c>
      <c r="J9" s="2" t="e">
        <f>G9/#REF!</f>
        <v>#REF!</v>
      </c>
      <c r="K9" s="5">
        <f t="shared" si="0"/>
        <v>500</v>
      </c>
      <c r="L9" s="27">
        <f t="shared" si="1"/>
        <v>2</v>
      </c>
      <c r="M9" s="5">
        <f t="shared" si="2"/>
        <v>600</v>
      </c>
      <c r="N9" s="27">
        <f t="shared" si="3"/>
        <v>6</v>
      </c>
      <c r="O9" s="5">
        <f t="shared" si="4"/>
        <v>1600</v>
      </c>
      <c r="P9" s="27">
        <f t="shared" si="5"/>
        <v>4</v>
      </c>
      <c r="Q9" s="5">
        <f t="shared" si="6"/>
        <v>1750</v>
      </c>
      <c r="R9" s="1">
        <f t="shared" si="7"/>
        <v>7</v>
      </c>
      <c r="S9" s="43">
        <f t="shared" si="8"/>
        <v>19</v>
      </c>
      <c r="T9" s="23">
        <f t="shared" si="9"/>
        <v>0.79166666666666663</v>
      </c>
    </row>
    <row r="10" spans="1:20" s="1" customFormat="1" x14ac:dyDescent="0.3">
      <c r="A10" s="3"/>
      <c r="B10" s="2" t="s">
        <v>2591</v>
      </c>
      <c r="C10" s="2"/>
      <c r="D10" s="2" t="s">
        <v>2592</v>
      </c>
      <c r="E10" s="2" t="s">
        <v>2593</v>
      </c>
      <c r="F10" s="2" t="s">
        <v>2594</v>
      </c>
      <c r="G10" s="2">
        <v>50</v>
      </c>
      <c r="H10" s="7" t="s">
        <v>2595</v>
      </c>
      <c r="I10" s="7" t="s">
        <v>2154</v>
      </c>
      <c r="J10" s="2" t="e">
        <f>G10/#REF!</f>
        <v>#REF!</v>
      </c>
      <c r="K10" s="5">
        <f t="shared" si="0"/>
        <v>500</v>
      </c>
      <c r="L10" s="27">
        <f t="shared" si="1"/>
        <v>2</v>
      </c>
      <c r="M10" s="5">
        <f t="shared" si="2"/>
        <v>600</v>
      </c>
      <c r="N10" s="27">
        <f t="shared" si="3"/>
        <v>6</v>
      </c>
      <c r="O10" s="5">
        <f t="shared" si="4"/>
        <v>1600</v>
      </c>
      <c r="P10" s="27">
        <f t="shared" si="5"/>
        <v>4</v>
      </c>
      <c r="Q10" s="5">
        <f t="shared" si="6"/>
        <v>1750</v>
      </c>
      <c r="R10" s="1">
        <f t="shared" si="7"/>
        <v>7</v>
      </c>
      <c r="S10" s="43">
        <f t="shared" si="8"/>
        <v>19</v>
      </c>
      <c r="T10" s="23">
        <f t="shared" si="9"/>
        <v>0.79166666666666663</v>
      </c>
    </row>
    <row r="11" spans="1:20" ht="28.8" x14ac:dyDescent="0.3">
      <c r="A11" s="3"/>
      <c r="B11" s="2" t="s">
        <v>2596</v>
      </c>
      <c r="C11" s="2"/>
      <c r="D11" s="2" t="s">
        <v>2597</v>
      </c>
      <c r="E11" s="2" t="s">
        <v>2598</v>
      </c>
      <c r="F11" s="2" t="s">
        <v>2599</v>
      </c>
      <c r="G11" s="2">
        <v>50</v>
      </c>
      <c r="H11" s="7" t="s">
        <v>2600</v>
      </c>
      <c r="I11" s="7" t="s">
        <v>2601</v>
      </c>
      <c r="J11" s="2" t="e">
        <f>G11/#REF!</f>
        <v>#REF!</v>
      </c>
      <c r="K11" s="5">
        <f t="shared" si="0"/>
        <v>500</v>
      </c>
      <c r="L11" s="27">
        <f t="shared" si="1"/>
        <v>2</v>
      </c>
      <c r="M11" s="5">
        <f t="shared" si="2"/>
        <v>600</v>
      </c>
      <c r="N11" s="27">
        <f t="shared" si="3"/>
        <v>6</v>
      </c>
      <c r="O11" s="5">
        <f t="shared" si="4"/>
        <v>1600</v>
      </c>
      <c r="P11" s="27">
        <f t="shared" si="5"/>
        <v>4</v>
      </c>
      <c r="Q11" s="5">
        <f t="shared" si="6"/>
        <v>1750</v>
      </c>
      <c r="R11" s="1">
        <f t="shared" si="7"/>
        <v>7</v>
      </c>
      <c r="S11" s="43">
        <f t="shared" si="8"/>
        <v>19</v>
      </c>
      <c r="T11" s="23">
        <f t="shared" si="9"/>
        <v>0.79166666666666663</v>
      </c>
    </row>
    <row r="12" spans="1:20" ht="28.8" x14ac:dyDescent="0.3">
      <c r="A12" s="3"/>
      <c r="B12" s="2" t="s">
        <v>2602</v>
      </c>
      <c r="C12" s="2"/>
      <c r="D12" s="2" t="s">
        <v>2603</v>
      </c>
      <c r="E12" s="2" t="s">
        <v>2604</v>
      </c>
      <c r="F12" s="2" t="s">
        <v>2605</v>
      </c>
      <c r="G12" s="2">
        <v>50</v>
      </c>
      <c r="H12" s="7" t="s">
        <v>2606</v>
      </c>
      <c r="I12" s="7" t="s">
        <v>2607</v>
      </c>
      <c r="J12" s="2" t="e">
        <f>G12/#REF!</f>
        <v>#REF!</v>
      </c>
      <c r="K12" s="5">
        <f t="shared" si="0"/>
        <v>500</v>
      </c>
      <c r="L12" s="27">
        <f t="shared" si="1"/>
        <v>2</v>
      </c>
      <c r="M12" s="5">
        <f t="shared" si="2"/>
        <v>600</v>
      </c>
      <c r="N12" s="27">
        <f t="shared" si="3"/>
        <v>6</v>
      </c>
      <c r="O12" s="5">
        <f t="shared" si="4"/>
        <v>1600</v>
      </c>
      <c r="P12" s="27">
        <f t="shared" si="5"/>
        <v>4</v>
      </c>
      <c r="Q12" s="5">
        <f t="shared" si="6"/>
        <v>1750</v>
      </c>
      <c r="R12" s="1">
        <f t="shared" si="7"/>
        <v>7</v>
      </c>
      <c r="S12" s="43">
        <f t="shared" si="8"/>
        <v>19</v>
      </c>
      <c r="T12" s="23">
        <f t="shared" si="9"/>
        <v>0.79166666666666663</v>
      </c>
    </row>
    <row r="13" spans="1:20" ht="28.8" x14ac:dyDescent="0.3">
      <c r="A13" s="3"/>
      <c r="B13" s="2" t="s">
        <v>2608</v>
      </c>
      <c r="C13" s="2"/>
      <c r="D13" s="2">
        <v>3173819405</v>
      </c>
      <c r="E13" s="2" t="s">
        <v>2609</v>
      </c>
      <c r="F13" s="2" t="s">
        <v>2610</v>
      </c>
      <c r="G13" s="2">
        <v>50</v>
      </c>
      <c r="H13" s="7" t="s">
        <v>2611</v>
      </c>
      <c r="I13" s="7" t="s">
        <v>2612</v>
      </c>
      <c r="J13" s="2" t="e">
        <f>G13/#REF!</f>
        <v>#REF!</v>
      </c>
      <c r="K13" s="5">
        <f t="shared" si="0"/>
        <v>500</v>
      </c>
      <c r="L13" s="27">
        <f t="shared" si="1"/>
        <v>2</v>
      </c>
      <c r="M13" s="5">
        <f t="shared" si="2"/>
        <v>600</v>
      </c>
      <c r="N13" s="27">
        <f t="shared" si="3"/>
        <v>6</v>
      </c>
      <c r="O13" s="5">
        <f t="shared" si="4"/>
        <v>1600</v>
      </c>
      <c r="P13" s="27">
        <f t="shared" si="5"/>
        <v>4</v>
      </c>
      <c r="Q13" s="5">
        <f t="shared" si="6"/>
        <v>1750</v>
      </c>
      <c r="R13" s="1">
        <f t="shared" si="7"/>
        <v>7</v>
      </c>
      <c r="S13" s="43">
        <f t="shared" si="8"/>
        <v>19</v>
      </c>
      <c r="T13" s="23">
        <f t="shared" si="9"/>
        <v>0.79166666666666663</v>
      </c>
    </row>
    <row r="14" spans="1:20" ht="28.8" x14ac:dyDescent="0.3">
      <c r="A14" s="3"/>
      <c r="B14" s="2" t="s">
        <v>2613</v>
      </c>
      <c r="C14" s="2"/>
      <c r="D14" s="2" t="s">
        <v>2614</v>
      </c>
      <c r="E14" s="2" t="s">
        <v>2615</v>
      </c>
      <c r="F14" s="2" t="s">
        <v>2616</v>
      </c>
      <c r="G14" s="2">
        <v>50</v>
      </c>
      <c r="H14" s="7" t="s">
        <v>2617</v>
      </c>
      <c r="I14" s="7" t="s">
        <v>2618</v>
      </c>
      <c r="J14" s="2" t="e">
        <f>G14/#REF!</f>
        <v>#REF!</v>
      </c>
      <c r="K14" s="5">
        <f t="shared" si="0"/>
        <v>500</v>
      </c>
      <c r="L14" s="27">
        <f t="shared" si="1"/>
        <v>2</v>
      </c>
      <c r="M14" s="5">
        <f t="shared" si="2"/>
        <v>600</v>
      </c>
      <c r="N14" s="27">
        <f t="shared" si="3"/>
        <v>6</v>
      </c>
      <c r="O14" s="5">
        <f t="shared" si="4"/>
        <v>1600</v>
      </c>
      <c r="P14" s="27">
        <f t="shared" si="5"/>
        <v>4</v>
      </c>
      <c r="Q14" s="5">
        <f t="shared" si="6"/>
        <v>1750</v>
      </c>
      <c r="R14" s="1">
        <f t="shared" si="7"/>
        <v>7</v>
      </c>
      <c r="S14" s="43">
        <f t="shared" si="8"/>
        <v>19</v>
      </c>
      <c r="T14" s="23">
        <f t="shared" si="9"/>
        <v>0.79166666666666663</v>
      </c>
    </row>
    <row r="15" spans="1:20" ht="28.8" x14ac:dyDescent="0.3">
      <c r="A15" s="3"/>
      <c r="B15" s="2" t="s">
        <v>2619</v>
      </c>
      <c r="C15" s="2"/>
      <c r="D15" s="2" t="s">
        <v>2620</v>
      </c>
      <c r="E15" s="2" t="s">
        <v>2621</v>
      </c>
      <c r="F15" s="2" t="s">
        <v>2622</v>
      </c>
      <c r="G15" s="2">
        <v>50</v>
      </c>
      <c r="H15" s="7" t="s">
        <v>2623</v>
      </c>
      <c r="I15" s="7" t="s">
        <v>254</v>
      </c>
      <c r="J15" s="2" t="e">
        <f>G15/#REF!</f>
        <v>#REF!</v>
      </c>
      <c r="K15" s="5">
        <f t="shared" si="0"/>
        <v>500</v>
      </c>
      <c r="L15" s="27">
        <f t="shared" si="1"/>
        <v>2</v>
      </c>
      <c r="M15" s="5">
        <f t="shared" si="2"/>
        <v>600</v>
      </c>
      <c r="N15" s="27">
        <f t="shared" si="3"/>
        <v>6</v>
      </c>
      <c r="O15" s="5">
        <f t="shared" si="4"/>
        <v>1600</v>
      </c>
      <c r="P15" s="27">
        <f t="shared" si="5"/>
        <v>4</v>
      </c>
      <c r="Q15" s="5">
        <f t="shared" si="6"/>
        <v>1750</v>
      </c>
      <c r="R15" s="1">
        <f t="shared" si="7"/>
        <v>7</v>
      </c>
      <c r="S15" s="43">
        <f t="shared" si="8"/>
        <v>19</v>
      </c>
      <c r="T15" s="23">
        <f t="shared" si="9"/>
        <v>0.79166666666666663</v>
      </c>
    </row>
    <row r="16" spans="1:20" ht="28.8" x14ac:dyDescent="0.3">
      <c r="A16" s="3"/>
      <c r="B16" s="2" t="s">
        <v>2624</v>
      </c>
      <c r="C16" s="2"/>
      <c r="D16" s="2" t="s">
        <v>2625</v>
      </c>
      <c r="E16" s="2" t="s">
        <v>2626</v>
      </c>
      <c r="F16" s="2" t="s">
        <v>2627</v>
      </c>
      <c r="G16" s="2">
        <v>50</v>
      </c>
      <c r="H16" s="7" t="s">
        <v>2628</v>
      </c>
      <c r="I16" s="7" t="s">
        <v>2629</v>
      </c>
      <c r="J16" s="2" t="e">
        <f>G16/#REF!</f>
        <v>#REF!</v>
      </c>
      <c r="K16" s="5">
        <f t="shared" si="0"/>
        <v>500</v>
      </c>
      <c r="L16" s="27">
        <f t="shared" si="1"/>
        <v>2</v>
      </c>
      <c r="M16" s="5">
        <f t="shared" si="2"/>
        <v>600</v>
      </c>
      <c r="N16" s="27">
        <f t="shared" si="3"/>
        <v>6</v>
      </c>
      <c r="O16" s="5">
        <f t="shared" si="4"/>
        <v>1600</v>
      </c>
      <c r="P16" s="27">
        <f t="shared" si="5"/>
        <v>4</v>
      </c>
      <c r="Q16" s="5">
        <f t="shared" si="6"/>
        <v>1750</v>
      </c>
      <c r="R16" s="1">
        <f t="shared" si="7"/>
        <v>7</v>
      </c>
      <c r="S16" s="43">
        <f t="shared" si="8"/>
        <v>19</v>
      </c>
      <c r="T16" s="23">
        <f t="shared" si="9"/>
        <v>0.79166666666666663</v>
      </c>
    </row>
    <row r="17" spans="1:20" ht="28.8" x14ac:dyDescent="0.3">
      <c r="A17" s="3"/>
      <c r="B17" s="2" t="s">
        <v>2630</v>
      </c>
      <c r="C17" s="2"/>
      <c r="D17" s="2" t="s">
        <v>2631</v>
      </c>
      <c r="E17" s="2" t="s">
        <v>2632</v>
      </c>
      <c r="F17" s="2" t="s">
        <v>2633</v>
      </c>
      <c r="G17" s="2">
        <v>50</v>
      </c>
      <c r="H17" s="7" t="s">
        <v>2634</v>
      </c>
      <c r="I17" s="7" t="s">
        <v>475</v>
      </c>
      <c r="J17" s="2" t="e">
        <f>G17/#REF!</f>
        <v>#REF!</v>
      </c>
      <c r="K17" s="5">
        <f t="shared" si="0"/>
        <v>500</v>
      </c>
      <c r="L17" s="27">
        <f t="shared" si="1"/>
        <v>2</v>
      </c>
      <c r="M17" s="5">
        <f t="shared" si="2"/>
        <v>600</v>
      </c>
      <c r="N17" s="27">
        <f t="shared" si="3"/>
        <v>6</v>
      </c>
      <c r="O17" s="5">
        <f t="shared" si="4"/>
        <v>1600</v>
      </c>
      <c r="P17" s="27">
        <f t="shared" si="5"/>
        <v>4</v>
      </c>
      <c r="Q17" s="5">
        <f t="shared" si="6"/>
        <v>1750</v>
      </c>
      <c r="R17" s="1">
        <f t="shared" si="7"/>
        <v>7</v>
      </c>
      <c r="S17" s="43">
        <f t="shared" si="8"/>
        <v>19</v>
      </c>
      <c r="T17" s="23">
        <f t="shared" si="9"/>
        <v>0.79166666666666663</v>
      </c>
    </row>
    <row r="18" spans="1:20" ht="28.8" x14ac:dyDescent="0.3">
      <c r="A18" s="3"/>
      <c r="B18" s="2" t="s">
        <v>2524</v>
      </c>
      <c r="C18" s="2" t="s">
        <v>107</v>
      </c>
      <c r="D18" s="2" t="s">
        <v>2525</v>
      </c>
      <c r="E18" s="2" t="s">
        <v>2526</v>
      </c>
      <c r="F18" s="2" t="s">
        <v>2527</v>
      </c>
      <c r="G18" s="2">
        <v>55</v>
      </c>
      <c r="H18" s="7" t="s">
        <v>2528</v>
      </c>
      <c r="I18" s="7" t="s">
        <v>2529</v>
      </c>
      <c r="J18" s="2" t="e">
        <f>G18/#REF!</f>
        <v>#REF!</v>
      </c>
      <c r="K18" s="5">
        <f t="shared" si="0"/>
        <v>500</v>
      </c>
      <c r="L18" s="27">
        <f t="shared" si="1"/>
        <v>2</v>
      </c>
      <c r="M18" s="5">
        <f t="shared" si="2"/>
        <v>600</v>
      </c>
      <c r="N18" s="27">
        <f t="shared" si="3"/>
        <v>6</v>
      </c>
      <c r="O18" s="5">
        <f>400*5</f>
        <v>2000</v>
      </c>
      <c r="P18" s="27">
        <f t="shared" si="5"/>
        <v>5</v>
      </c>
      <c r="Q18" s="5">
        <f t="shared" si="6"/>
        <v>1750</v>
      </c>
      <c r="R18" s="1">
        <f t="shared" si="7"/>
        <v>7</v>
      </c>
      <c r="S18" s="43">
        <f t="shared" si="8"/>
        <v>20</v>
      </c>
      <c r="T18" s="23">
        <f t="shared" si="9"/>
        <v>0.83333333333333337</v>
      </c>
    </row>
    <row r="19" spans="1:20" x14ac:dyDescent="0.3">
      <c r="A19" s="3"/>
      <c r="B19" s="2" t="s">
        <v>2530</v>
      </c>
      <c r="C19" s="2" t="s">
        <v>107</v>
      </c>
      <c r="D19" s="2" t="s">
        <v>2531</v>
      </c>
      <c r="E19" s="2" t="s">
        <v>2532</v>
      </c>
      <c r="F19" s="2" t="s">
        <v>2533</v>
      </c>
      <c r="G19" s="2">
        <v>55</v>
      </c>
      <c r="H19" s="7" t="s">
        <v>2534</v>
      </c>
      <c r="I19" s="7" t="s">
        <v>497</v>
      </c>
      <c r="J19" s="2" t="e">
        <f>G19/#REF!</f>
        <v>#REF!</v>
      </c>
      <c r="K19" s="5">
        <f t="shared" si="0"/>
        <v>500</v>
      </c>
      <c r="L19" s="27">
        <f t="shared" si="1"/>
        <v>2</v>
      </c>
      <c r="M19" s="5">
        <f t="shared" si="2"/>
        <v>600</v>
      </c>
      <c r="N19" s="27">
        <f t="shared" si="3"/>
        <v>6</v>
      </c>
      <c r="O19" s="5">
        <f>400*5</f>
        <v>2000</v>
      </c>
      <c r="P19" s="27">
        <f t="shared" si="5"/>
        <v>5</v>
      </c>
      <c r="Q19" s="5">
        <f t="shared" si="6"/>
        <v>1750</v>
      </c>
      <c r="R19" s="1">
        <f t="shared" si="7"/>
        <v>7</v>
      </c>
      <c r="S19" s="43">
        <f t="shared" si="8"/>
        <v>20</v>
      </c>
      <c r="T19" s="23">
        <f t="shared" si="9"/>
        <v>0.83333333333333337</v>
      </c>
    </row>
    <row r="20" spans="1:20" ht="28.8" x14ac:dyDescent="0.3">
      <c r="A20" s="3"/>
      <c r="B20" s="2" t="s">
        <v>2535</v>
      </c>
      <c r="C20" s="2"/>
      <c r="D20" s="2" t="s">
        <v>2536</v>
      </c>
      <c r="E20" s="2" t="s">
        <v>2537</v>
      </c>
      <c r="F20" s="2" t="s">
        <v>2538</v>
      </c>
      <c r="G20" s="2">
        <v>55</v>
      </c>
      <c r="H20" s="7" t="s">
        <v>2539</v>
      </c>
      <c r="I20" s="7" t="s">
        <v>227</v>
      </c>
      <c r="J20" s="2" t="e">
        <f>G20/#REF!</f>
        <v>#REF!</v>
      </c>
      <c r="K20" s="5">
        <f t="shared" si="0"/>
        <v>500</v>
      </c>
      <c r="L20" s="27">
        <f t="shared" si="1"/>
        <v>2</v>
      </c>
      <c r="M20" s="5">
        <f t="shared" si="2"/>
        <v>600</v>
      </c>
      <c r="N20" s="27">
        <f t="shared" si="3"/>
        <v>6</v>
      </c>
      <c r="O20" s="5">
        <f>400*5</f>
        <v>2000</v>
      </c>
      <c r="P20" s="27">
        <f t="shared" si="5"/>
        <v>5</v>
      </c>
      <c r="Q20" s="5">
        <f t="shared" si="6"/>
        <v>1750</v>
      </c>
      <c r="R20" s="1">
        <f t="shared" si="7"/>
        <v>7</v>
      </c>
      <c r="S20" s="43">
        <f t="shared" si="8"/>
        <v>20</v>
      </c>
      <c r="T20" s="23">
        <f t="shared" si="9"/>
        <v>0.83333333333333337</v>
      </c>
    </row>
    <row r="21" spans="1:20" ht="28.8" x14ac:dyDescent="0.3">
      <c r="A21" s="3"/>
      <c r="B21" s="2" t="s">
        <v>2540</v>
      </c>
      <c r="C21" s="2" t="s">
        <v>209</v>
      </c>
      <c r="D21" s="2" t="s">
        <v>2541</v>
      </c>
      <c r="E21" s="2" t="s">
        <v>2542</v>
      </c>
      <c r="F21" s="2" t="s">
        <v>2543</v>
      </c>
      <c r="G21" s="2">
        <v>54</v>
      </c>
      <c r="H21" s="7" t="s">
        <v>2544</v>
      </c>
      <c r="I21" s="7" t="s">
        <v>1820</v>
      </c>
      <c r="J21" s="2" t="e">
        <f>G21/#REF!</f>
        <v>#REF!</v>
      </c>
      <c r="K21" s="5">
        <f t="shared" si="0"/>
        <v>500</v>
      </c>
      <c r="L21" s="27">
        <f t="shared" si="1"/>
        <v>2</v>
      </c>
      <c r="M21" s="5">
        <f t="shared" si="2"/>
        <v>600</v>
      </c>
      <c r="N21" s="27">
        <f t="shared" si="3"/>
        <v>6</v>
      </c>
      <c r="O21" s="5">
        <f>400*5</f>
        <v>2000</v>
      </c>
      <c r="P21" s="27">
        <f t="shared" si="5"/>
        <v>5</v>
      </c>
      <c r="Q21" s="5">
        <f t="shared" si="6"/>
        <v>1750</v>
      </c>
      <c r="R21" s="1">
        <f t="shared" si="7"/>
        <v>7</v>
      </c>
      <c r="S21" s="43">
        <f t="shared" si="8"/>
        <v>20</v>
      </c>
      <c r="T21" s="23">
        <f t="shared" si="9"/>
        <v>0.83333333333333337</v>
      </c>
    </row>
    <row r="22" spans="1:20" x14ac:dyDescent="0.3">
      <c r="A22" s="3"/>
      <c r="B22" s="2" t="s">
        <v>2545</v>
      </c>
      <c r="C22" s="2" t="s">
        <v>209</v>
      </c>
      <c r="D22" s="2" t="s">
        <v>2546</v>
      </c>
      <c r="E22" s="2" t="s">
        <v>2547</v>
      </c>
      <c r="F22" s="2" t="s">
        <v>2548</v>
      </c>
      <c r="G22" s="2">
        <v>54</v>
      </c>
      <c r="H22" s="7" t="s">
        <v>2549</v>
      </c>
      <c r="I22" s="7" t="s">
        <v>2550</v>
      </c>
      <c r="J22" s="2" t="e">
        <f>G22/#REF!</f>
        <v>#REF!</v>
      </c>
      <c r="K22" s="5">
        <f t="shared" si="0"/>
        <v>500</v>
      </c>
      <c r="L22" s="27">
        <f t="shared" si="1"/>
        <v>2</v>
      </c>
      <c r="M22" s="5">
        <f t="shared" si="2"/>
        <v>600</v>
      </c>
      <c r="N22" s="27">
        <f t="shared" si="3"/>
        <v>6</v>
      </c>
      <c r="O22" s="5">
        <f>400*5</f>
        <v>2000</v>
      </c>
      <c r="P22" s="27">
        <f t="shared" si="5"/>
        <v>5</v>
      </c>
      <c r="Q22" s="5">
        <f t="shared" si="6"/>
        <v>1750</v>
      </c>
      <c r="R22" s="1">
        <f t="shared" si="7"/>
        <v>7</v>
      </c>
      <c r="S22" s="43">
        <f t="shared" si="8"/>
        <v>20</v>
      </c>
      <c r="T22" s="23">
        <f t="shared" si="9"/>
        <v>0.83333333333333337</v>
      </c>
    </row>
    <row r="23" spans="1:20" ht="28.8" x14ac:dyDescent="0.3">
      <c r="A23" s="3"/>
      <c r="B23" s="2" t="s">
        <v>2373</v>
      </c>
      <c r="C23" s="2" t="s">
        <v>511</v>
      </c>
      <c r="D23" s="2" t="s">
        <v>2374</v>
      </c>
      <c r="E23" s="2" t="s">
        <v>2375</v>
      </c>
      <c r="F23" s="2" t="s">
        <v>2376</v>
      </c>
      <c r="G23" s="2">
        <v>66</v>
      </c>
      <c r="H23" s="7" t="s">
        <v>2377</v>
      </c>
      <c r="I23" s="7" t="s">
        <v>2378</v>
      </c>
      <c r="J23" s="2" t="e">
        <f>G23/#REF!</f>
        <v>#REF!</v>
      </c>
      <c r="K23" s="5">
        <f t="shared" si="0"/>
        <v>500</v>
      </c>
      <c r="L23" s="27">
        <f t="shared" si="1"/>
        <v>2</v>
      </c>
      <c r="M23" s="5">
        <f t="shared" ref="M23:M55" si="10">100*7</f>
        <v>700</v>
      </c>
      <c r="N23" s="27">
        <f t="shared" si="3"/>
        <v>7</v>
      </c>
      <c r="O23" s="5" t="e">
        <f>J23*#REF!</f>
        <v>#REF!</v>
      </c>
      <c r="P23" s="27" t="e">
        <f t="shared" si="5"/>
        <v>#REF!</v>
      </c>
      <c r="Q23" s="5">
        <f t="shared" ref="Q23:Q50" si="11">250*8</f>
        <v>2000</v>
      </c>
      <c r="R23" s="1">
        <f t="shared" si="7"/>
        <v>8</v>
      </c>
      <c r="S23" s="32" t="e">
        <f t="shared" si="8"/>
        <v>#REF!</v>
      </c>
      <c r="T23" s="23" t="e">
        <f t="shared" si="9"/>
        <v>#REF!</v>
      </c>
    </row>
    <row r="24" spans="1:20" ht="28.8" x14ac:dyDescent="0.3">
      <c r="A24" s="3"/>
      <c r="B24" s="2" t="s">
        <v>2379</v>
      </c>
      <c r="C24" s="2" t="s">
        <v>107</v>
      </c>
      <c r="D24" s="2" t="s">
        <v>2380</v>
      </c>
      <c r="E24" s="2" t="s">
        <v>2381</v>
      </c>
      <c r="F24" s="2" t="s">
        <v>2382</v>
      </c>
      <c r="G24" s="2">
        <v>65</v>
      </c>
      <c r="H24" s="7" t="s">
        <v>2383</v>
      </c>
      <c r="I24" s="7" t="s">
        <v>2384</v>
      </c>
      <c r="J24" s="2" t="e">
        <f>G24/#REF!</f>
        <v>#REF!</v>
      </c>
      <c r="K24" s="5">
        <f t="shared" si="0"/>
        <v>500</v>
      </c>
      <c r="L24" s="27">
        <f t="shared" si="1"/>
        <v>2</v>
      </c>
      <c r="M24" s="5">
        <f t="shared" si="10"/>
        <v>700</v>
      </c>
      <c r="N24" s="27">
        <f t="shared" si="3"/>
        <v>7</v>
      </c>
      <c r="O24" s="5">
        <f t="shared" ref="O24:O50" si="12">400*5</f>
        <v>2000</v>
      </c>
      <c r="P24" s="27">
        <f t="shared" si="5"/>
        <v>5</v>
      </c>
      <c r="Q24" s="5">
        <f t="shared" si="11"/>
        <v>2000</v>
      </c>
      <c r="R24" s="1">
        <f t="shared" si="7"/>
        <v>8</v>
      </c>
      <c r="S24" s="32">
        <f t="shared" si="8"/>
        <v>22</v>
      </c>
      <c r="T24" s="23">
        <f t="shared" si="9"/>
        <v>0.91666666666666663</v>
      </c>
    </row>
    <row r="25" spans="1:20" ht="28.8" x14ac:dyDescent="0.3">
      <c r="A25" s="3"/>
      <c r="B25" s="2" t="s">
        <v>2385</v>
      </c>
      <c r="C25" s="2" t="s">
        <v>222</v>
      </c>
      <c r="D25" s="2" t="s">
        <v>2386</v>
      </c>
      <c r="E25" s="2" t="s">
        <v>2387</v>
      </c>
      <c r="F25" s="2" t="s">
        <v>2388</v>
      </c>
      <c r="G25" s="2">
        <v>65</v>
      </c>
      <c r="H25" s="7" t="s">
        <v>2389</v>
      </c>
      <c r="I25" s="7" t="s">
        <v>2390</v>
      </c>
      <c r="J25" s="2" t="e">
        <f>G25/#REF!</f>
        <v>#REF!</v>
      </c>
      <c r="K25" s="5">
        <f t="shared" si="0"/>
        <v>500</v>
      </c>
      <c r="L25" s="27">
        <f t="shared" si="1"/>
        <v>2</v>
      </c>
      <c r="M25" s="5">
        <f t="shared" si="10"/>
        <v>700</v>
      </c>
      <c r="N25" s="27">
        <f t="shared" si="3"/>
        <v>7</v>
      </c>
      <c r="O25" s="5">
        <f t="shared" si="12"/>
        <v>2000</v>
      </c>
      <c r="P25" s="27">
        <f t="shared" si="5"/>
        <v>5</v>
      </c>
      <c r="Q25" s="5">
        <f t="shared" si="11"/>
        <v>2000</v>
      </c>
      <c r="R25" s="1">
        <f t="shared" si="7"/>
        <v>8</v>
      </c>
      <c r="S25" s="32">
        <f t="shared" si="8"/>
        <v>22</v>
      </c>
      <c r="T25" s="23">
        <f t="shared" si="9"/>
        <v>0.91666666666666663</v>
      </c>
    </row>
    <row r="26" spans="1:20" ht="28.8" x14ac:dyDescent="0.3">
      <c r="A26" s="3"/>
      <c r="B26" s="2" t="s">
        <v>2391</v>
      </c>
      <c r="C26" s="2" t="s">
        <v>222</v>
      </c>
      <c r="D26" s="2" t="s">
        <v>2392</v>
      </c>
      <c r="E26" s="2" t="s">
        <v>2393</v>
      </c>
      <c r="F26" s="2" t="s">
        <v>2394</v>
      </c>
      <c r="G26" s="2">
        <v>65</v>
      </c>
      <c r="H26" s="7" t="s">
        <v>2395</v>
      </c>
      <c r="I26" s="7" t="s">
        <v>2378</v>
      </c>
      <c r="J26" s="2" t="e">
        <f>G26/#REF!</f>
        <v>#REF!</v>
      </c>
      <c r="K26" s="5">
        <f t="shared" si="0"/>
        <v>500</v>
      </c>
      <c r="L26" s="27">
        <f t="shared" si="1"/>
        <v>2</v>
      </c>
      <c r="M26" s="5">
        <f t="shared" si="10"/>
        <v>700</v>
      </c>
      <c r="N26" s="27">
        <f t="shared" si="3"/>
        <v>7</v>
      </c>
      <c r="O26" s="5">
        <f t="shared" si="12"/>
        <v>2000</v>
      </c>
      <c r="P26" s="27">
        <f t="shared" si="5"/>
        <v>5</v>
      </c>
      <c r="Q26" s="5">
        <f t="shared" si="11"/>
        <v>2000</v>
      </c>
      <c r="R26" s="1">
        <f t="shared" si="7"/>
        <v>8</v>
      </c>
      <c r="S26" s="32">
        <f t="shared" si="8"/>
        <v>22</v>
      </c>
      <c r="T26" s="23">
        <f t="shared" si="9"/>
        <v>0.91666666666666663</v>
      </c>
    </row>
    <row r="27" spans="1:20" ht="28.8" x14ac:dyDescent="0.3">
      <c r="A27" s="3"/>
      <c r="B27" s="16" t="s">
        <v>2396</v>
      </c>
      <c r="C27" s="2" t="s">
        <v>2397</v>
      </c>
      <c r="D27" s="2" t="s">
        <v>2398</v>
      </c>
      <c r="E27" s="2" t="s">
        <v>2399</v>
      </c>
      <c r="F27" s="2" t="s">
        <v>2400</v>
      </c>
      <c r="G27" s="2">
        <v>65</v>
      </c>
      <c r="H27" s="7" t="s">
        <v>2401</v>
      </c>
      <c r="I27" s="7" t="s">
        <v>810</v>
      </c>
      <c r="J27" s="2" t="e">
        <f>G27/#REF!</f>
        <v>#REF!</v>
      </c>
      <c r="K27" s="5">
        <f t="shared" si="0"/>
        <v>500</v>
      </c>
      <c r="L27" s="27">
        <f t="shared" si="1"/>
        <v>2</v>
      </c>
      <c r="M27" s="5">
        <f t="shared" si="10"/>
        <v>700</v>
      </c>
      <c r="N27" s="27">
        <f t="shared" si="3"/>
        <v>7</v>
      </c>
      <c r="O27" s="5">
        <f t="shared" si="12"/>
        <v>2000</v>
      </c>
      <c r="P27" s="27">
        <f t="shared" si="5"/>
        <v>5</v>
      </c>
      <c r="Q27" s="5">
        <f t="shared" si="11"/>
        <v>2000</v>
      </c>
      <c r="R27" s="1">
        <f t="shared" si="7"/>
        <v>8</v>
      </c>
      <c r="S27" s="32">
        <f t="shared" si="8"/>
        <v>22</v>
      </c>
      <c r="T27" s="23">
        <f t="shared" si="9"/>
        <v>0.91666666666666663</v>
      </c>
    </row>
    <row r="28" spans="1:20" ht="28.8" x14ac:dyDescent="0.3">
      <c r="A28" s="3"/>
      <c r="B28" s="2" t="s">
        <v>2402</v>
      </c>
      <c r="C28" s="2" t="s">
        <v>209</v>
      </c>
      <c r="D28" s="2" t="s">
        <v>2403</v>
      </c>
      <c r="E28" s="2" t="s">
        <v>2404</v>
      </c>
      <c r="F28" s="2" t="s">
        <v>2405</v>
      </c>
      <c r="G28" s="2">
        <v>65</v>
      </c>
      <c r="H28" s="7" t="s">
        <v>2406</v>
      </c>
      <c r="I28" s="7" t="s">
        <v>2407</v>
      </c>
      <c r="J28" s="2" t="e">
        <f>G28/#REF!</f>
        <v>#REF!</v>
      </c>
      <c r="K28" s="5">
        <f t="shared" si="0"/>
        <v>500</v>
      </c>
      <c r="L28" s="27">
        <f t="shared" si="1"/>
        <v>2</v>
      </c>
      <c r="M28" s="5">
        <f t="shared" si="10"/>
        <v>700</v>
      </c>
      <c r="N28" s="27">
        <f t="shared" si="3"/>
        <v>7</v>
      </c>
      <c r="O28" s="5">
        <f t="shared" si="12"/>
        <v>2000</v>
      </c>
      <c r="P28" s="27">
        <f t="shared" si="5"/>
        <v>5</v>
      </c>
      <c r="Q28" s="5">
        <f t="shared" si="11"/>
        <v>2000</v>
      </c>
      <c r="R28" s="1">
        <f t="shared" si="7"/>
        <v>8</v>
      </c>
      <c r="S28" s="32">
        <f t="shared" si="8"/>
        <v>22</v>
      </c>
      <c r="T28" s="23">
        <f t="shared" si="9"/>
        <v>0.91666666666666663</v>
      </c>
    </row>
    <row r="29" spans="1:20" ht="28.8" x14ac:dyDescent="0.3">
      <c r="A29" s="3"/>
      <c r="B29" s="2" t="s">
        <v>2408</v>
      </c>
      <c r="C29" s="2" t="s">
        <v>435</v>
      </c>
      <c r="D29" s="2" t="s">
        <v>2409</v>
      </c>
      <c r="E29" s="2" t="s">
        <v>2410</v>
      </c>
      <c r="F29" s="2" t="s">
        <v>2411</v>
      </c>
      <c r="G29" s="2">
        <v>65</v>
      </c>
      <c r="H29" s="7" t="s">
        <v>2412</v>
      </c>
      <c r="I29" s="7" t="s">
        <v>2324</v>
      </c>
      <c r="J29" s="2" t="e">
        <f>G29/#REF!</f>
        <v>#REF!</v>
      </c>
      <c r="K29" s="5">
        <f t="shared" si="0"/>
        <v>500</v>
      </c>
      <c r="L29" s="27">
        <f t="shared" si="1"/>
        <v>2</v>
      </c>
      <c r="M29" s="5">
        <f t="shared" si="10"/>
        <v>700</v>
      </c>
      <c r="N29" s="27">
        <f t="shared" si="3"/>
        <v>7</v>
      </c>
      <c r="O29" s="5">
        <f t="shared" si="12"/>
        <v>2000</v>
      </c>
      <c r="P29" s="27">
        <f t="shared" si="5"/>
        <v>5</v>
      </c>
      <c r="Q29" s="5">
        <f t="shared" si="11"/>
        <v>2000</v>
      </c>
      <c r="R29" s="1">
        <f t="shared" si="7"/>
        <v>8</v>
      </c>
      <c r="S29" s="32">
        <f t="shared" si="8"/>
        <v>22</v>
      </c>
      <c r="T29" s="23">
        <f t="shared" si="9"/>
        <v>0.91666666666666663</v>
      </c>
    </row>
    <row r="30" spans="1:20" ht="28.8" x14ac:dyDescent="0.3">
      <c r="A30" s="3"/>
      <c r="B30" s="2" t="s">
        <v>2413</v>
      </c>
      <c r="C30" s="2" t="s">
        <v>890</v>
      </c>
      <c r="D30" s="2" t="s">
        <v>2414</v>
      </c>
      <c r="E30" s="2" t="s">
        <v>2415</v>
      </c>
      <c r="F30" s="2" t="s">
        <v>2416</v>
      </c>
      <c r="G30" s="2">
        <v>65</v>
      </c>
      <c r="H30" s="7" t="s">
        <v>2417</v>
      </c>
      <c r="I30" s="7" t="s">
        <v>1423</v>
      </c>
      <c r="J30" s="2" t="e">
        <f>G30/#REF!</f>
        <v>#REF!</v>
      </c>
      <c r="K30" s="5">
        <f t="shared" si="0"/>
        <v>500</v>
      </c>
      <c r="L30" s="27">
        <f t="shared" si="1"/>
        <v>2</v>
      </c>
      <c r="M30" s="5">
        <f t="shared" si="10"/>
        <v>700</v>
      </c>
      <c r="N30" s="27">
        <f t="shared" si="3"/>
        <v>7</v>
      </c>
      <c r="O30" s="5">
        <f t="shared" si="12"/>
        <v>2000</v>
      </c>
      <c r="P30" s="27">
        <f t="shared" si="5"/>
        <v>5</v>
      </c>
      <c r="Q30" s="5">
        <f t="shared" si="11"/>
        <v>2000</v>
      </c>
      <c r="R30" s="1">
        <f t="shared" si="7"/>
        <v>8</v>
      </c>
      <c r="S30" s="32">
        <f t="shared" si="8"/>
        <v>22</v>
      </c>
      <c r="T30" s="23">
        <f t="shared" si="9"/>
        <v>0.91666666666666663</v>
      </c>
    </row>
    <row r="31" spans="1:20" ht="28.8" x14ac:dyDescent="0.3">
      <c r="A31" s="3"/>
      <c r="B31" s="2" t="s">
        <v>2418</v>
      </c>
      <c r="C31" s="2"/>
      <c r="D31" s="2" t="s">
        <v>2419</v>
      </c>
      <c r="E31" s="2" t="s">
        <v>2420</v>
      </c>
      <c r="F31" s="2" t="s">
        <v>2421</v>
      </c>
      <c r="G31" s="2">
        <v>65</v>
      </c>
      <c r="H31" s="7" t="s">
        <v>2422</v>
      </c>
      <c r="I31" s="7" t="s">
        <v>2423</v>
      </c>
      <c r="J31" s="2" t="e">
        <f>G31/#REF!</f>
        <v>#REF!</v>
      </c>
      <c r="K31" s="5">
        <f t="shared" si="0"/>
        <v>500</v>
      </c>
      <c r="L31" s="27">
        <f t="shared" si="1"/>
        <v>2</v>
      </c>
      <c r="M31" s="5">
        <f t="shared" si="10"/>
        <v>700</v>
      </c>
      <c r="N31" s="27">
        <f t="shared" si="3"/>
        <v>7</v>
      </c>
      <c r="O31" s="5">
        <f t="shared" si="12"/>
        <v>2000</v>
      </c>
      <c r="P31" s="27">
        <f t="shared" si="5"/>
        <v>5</v>
      </c>
      <c r="Q31" s="5">
        <f t="shared" si="11"/>
        <v>2000</v>
      </c>
      <c r="R31" s="1">
        <f t="shared" si="7"/>
        <v>8</v>
      </c>
      <c r="S31" s="32">
        <f t="shared" si="8"/>
        <v>22</v>
      </c>
      <c r="T31" s="23">
        <f t="shared" si="9"/>
        <v>0.91666666666666663</v>
      </c>
    </row>
    <row r="32" spans="1:20" ht="28.8" x14ac:dyDescent="0.3">
      <c r="A32" s="3"/>
      <c r="B32" s="2" t="s">
        <v>2424</v>
      </c>
      <c r="C32" s="2"/>
      <c r="D32" s="2" t="s">
        <v>2425</v>
      </c>
      <c r="E32" s="2" t="s">
        <v>2426</v>
      </c>
      <c r="F32" s="2" t="s">
        <v>2427</v>
      </c>
      <c r="G32" s="2">
        <v>65</v>
      </c>
      <c r="H32" s="7" t="s">
        <v>2428</v>
      </c>
      <c r="I32" s="7" t="s">
        <v>475</v>
      </c>
      <c r="J32" s="2" t="e">
        <f>G32/#REF!</f>
        <v>#REF!</v>
      </c>
      <c r="K32" s="5">
        <f t="shared" si="0"/>
        <v>500</v>
      </c>
      <c r="L32" s="27">
        <f t="shared" si="1"/>
        <v>2</v>
      </c>
      <c r="M32" s="5">
        <f t="shared" si="10"/>
        <v>700</v>
      </c>
      <c r="N32" s="27">
        <f t="shared" si="3"/>
        <v>7</v>
      </c>
      <c r="O32" s="5">
        <f t="shared" si="12"/>
        <v>2000</v>
      </c>
      <c r="P32" s="27">
        <f t="shared" si="5"/>
        <v>5</v>
      </c>
      <c r="Q32" s="5">
        <f t="shared" si="11"/>
        <v>2000</v>
      </c>
      <c r="R32" s="1">
        <f t="shared" si="7"/>
        <v>8</v>
      </c>
      <c r="S32" s="32">
        <f t="shared" si="8"/>
        <v>22</v>
      </c>
      <c r="T32" s="23">
        <f t="shared" si="9"/>
        <v>0.91666666666666663</v>
      </c>
    </row>
    <row r="33" spans="1:20" ht="28.8" x14ac:dyDescent="0.3">
      <c r="A33" s="3"/>
      <c r="B33" s="2" t="s">
        <v>2429</v>
      </c>
      <c r="C33" s="2"/>
      <c r="D33" s="2" t="s">
        <v>2430</v>
      </c>
      <c r="E33" s="2" t="s">
        <v>2431</v>
      </c>
      <c r="F33" s="2" t="s">
        <v>2432</v>
      </c>
      <c r="G33" s="2">
        <v>65</v>
      </c>
      <c r="H33" s="7" t="s">
        <v>2433</v>
      </c>
      <c r="I33" s="7" t="s">
        <v>2434</v>
      </c>
      <c r="J33" s="2" t="e">
        <f>G33/#REF!</f>
        <v>#REF!</v>
      </c>
      <c r="K33" s="5">
        <f t="shared" si="0"/>
        <v>500</v>
      </c>
      <c r="L33" s="27">
        <f t="shared" si="1"/>
        <v>2</v>
      </c>
      <c r="M33" s="5">
        <f t="shared" si="10"/>
        <v>700</v>
      </c>
      <c r="N33" s="27">
        <f t="shared" si="3"/>
        <v>7</v>
      </c>
      <c r="O33" s="5">
        <f t="shared" si="12"/>
        <v>2000</v>
      </c>
      <c r="P33" s="27">
        <f t="shared" si="5"/>
        <v>5</v>
      </c>
      <c r="Q33" s="5">
        <f t="shared" si="11"/>
        <v>2000</v>
      </c>
      <c r="R33" s="1">
        <f t="shared" si="7"/>
        <v>8</v>
      </c>
      <c r="S33" s="32">
        <f t="shared" si="8"/>
        <v>22</v>
      </c>
      <c r="T33" s="23">
        <f t="shared" si="9"/>
        <v>0.91666666666666663</v>
      </c>
    </row>
    <row r="34" spans="1:20" x14ac:dyDescent="0.3">
      <c r="A34" s="3"/>
      <c r="B34" s="2" t="s">
        <v>2907</v>
      </c>
      <c r="C34" s="2" t="s">
        <v>794</v>
      </c>
      <c r="D34" s="2" t="s">
        <v>2435</v>
      </c>
      <c r="E34" s="2" t="s">
        <v>2436</v>
      </c>
      <c r="F34" s="2" t="s">
        <v>2437</v>
      </c>
      <c r="G34" s="2">
        <v>60</v>
      </c>
      <c r="H34" s="7" t="s">
        <v>2438</v>
      </c>
      <c r="I34" s="7" t="s">
        <v>1342</v>
      </c>
      <c r="J34" s="2" t="e">
        <f>G34/#REF!</f>
        <v>#REF!</v>
      </c>
      <c r="K34" s="5">
        <f t="shared" ref="K34:K65" si="13">250*2</f>
        <v>500</v>
      </c>
      <c r="L34" s="27">
        <f t="shared" ref="L34:L65" si="14">K34/250</f>
        <v>2</v>
      </c>
      <c r="M34" s="5">
        <f t="shared" si="10"/>
        <v>700</v>
      </c>
      <c r="N34" s="27">
        <f t="shared" ref="N34:N65" si="15">M34/100</f>
        <v>7</v>
      </c>
      <c r="O34" s="5">
        <f t="shared" si="12"/>
        <v>2000</v>
      </c>
      <c r="P34" s="27">
        <f t="shared" ref="P34:P65" si="16">O34/400</f>
        <v>5</v>
      </c>
      <c r="Q34" s="5">
        <f t="shared" si="11"/>
        <v>2000</v>
      </c>
      <c r="R34" s="1">
        <f t="shared" ref="R34:R65" si="17">Q34/250</f>
        <v>8</v>
      </c>
      <c r="S34" s="32">
        <f t="shared" ref="S34:S65" si="18">SUM(L34,N34,P34,R34)</f>
        <v>22</v>
      </c>
      <c r="T34" s="23">
        <f t="shared" ref="T34:T65" si="19">S34/24</f>
        <v>0.91666666666666663</v>
      </c>
    </row>
    <row r="35" spans="1:20" x14ac:dyDescent="0.3">
      <c r="A35" s="3"/>
      <c r="B35" s="2" t="s">
        <v>2439</v>
      </c>
      <c r="C35" s="2" t="s">
        <v>979</v>
      </c>
      <c r="D35" s="2" t="s">
        <v>2440</v>
      </c>
      <c r="E35" s="2" t="s">
        <v>2441</v>
      </c>
      <c r="F35" s="2" t="s">
        <v>2442</v>
      </c>
      <c r="G35" s="2">
        <v>60</v>
      </c>
      <c r="H35" s="7" t="s">
        <v>2443</v>
      </c>
      <c r="I35" s="7" t="s">
        <v>1375</v>
      </c>
      <c r="J35" s="2" t="e">
        <f>G35/#REF!</f>
        <v>#REF!</v>
      </c>
      <c r="K35" s="5">
        <f t="shared" si="13"/>
        <v>500</v>
      </c>
      <c r="L35" s="27">
        <f t="shared" si="14"/>
        <v>2</v>
      </c>
      <c r="M35" s="5">
        <f t="shared" si="10"/>
        <v>700</v>
      </c>
      <c r="N35" s="27">
        <f t="shared" si="15"/>
        <v>7</v>
      </c>
      <c r="O35" s="5">
        <f t="shared" si="12"/>
        <v>2000</v>
      </c>
      <c r="P35" s="27">
        <f t="shared" si="16"/>
        <v>5</v>
      </c>
      <c r="Q35" s="5">
        <f t="shared" si="11"/>
        <v>2000</v>
      </c>
      <c r="R35" s="1">
        <f t="shared" si="17"/>
        <v>8</v>
      </c>
      <c r="S35" s="32">
        <f t="shared" si="18"/>
        <v>22</v>
      </c>
      <c r="T35" s="23">
        <f t="shared" si="19"/>
        <v>0.91666666666666663</v>
      </c>
    </row>
    <row r="36" spans="1:20" ht="28.8" x14ac:dyDescent="0.3">
      <c r="A36" s="3"/>
      <c r="B36" s="2" t="s">
        <v>2444</v>
      </c>
      <c r="C36" s="2" t="s">
        <v>411</v>
      </c>
      <c r="D36" s="2" t="s">
        <v>2445</v>
      </c>
      <c r="E36" s="2" t="s">
        <v>2446</v>
      </c>
      <c r="F36" s="2" t="s">
        <v>2447</v>
      </c>
      <c r="G36" s="2">
        <v>60</v>
      </c>
      <c r="H36" s="7" t="s">
        <v>2448</v>
      </c>
      <c r="I36" s="7" t="s">
        <v>939</v>
      </c>
      <c r="J36" s="2" t="e">
        <f>G36/#REF!</f>
        <v>#REF!</v>
      </c>
      <c r="K36" s="5">
        <f t="shared" si="13"/>
        <v>500</v>
      </c>
      <c r="L36" s="27">
        <f t="shared" si="14"/>
        <v>2</v>
      </c>
      <c r="M36" s="5">
        <f t="shared" si="10"/>
        <v>700</v>
      </c>
      <c r="N36" s="27">
        <f t="shared" si="15"/>
        <v>7</v>
      </c>
      <c r="O36" s="5">
        <f t="shared" si="12"/>
        <v>2000</v>
      </c>
      <c r="P36" s="27">
        <f t="shared" si="16"/>
        <v>5</v>
      </c>
      <c r="Q36" s="5">
        <f t="shared" si="11"/>
        <v>2000</v>
      </c>
      <c r="R36" s="1">
        <f t="shared" si="17"/>
        <v>8</v>
      </c>
      <c r="S36" s="32">
        <f t="shared" si="18"/>
        <v>22</v>
      </c>
      <c r="T36" s="23">
        <f t="shared" si="19"/>
        <v>0.91666666666666663</v>
      </c>
    </row>
    <row r="37" spans="1:20" ht="28.8" x14ac:dyDescent="0.3">
      <c r="A37" s="3"/>
      <c r="B37" s="2" t="s">
        <v>2449</v>
      </c>
      <c r="C37" s="2" t="s">
        <v>73</v>
      </c>
      <c r="D37" s="2" t="s">
        <v>2450</v>
      </c>
      <c r="E37" s="2" t="s">
        <v>2451</v>
      </c>
      <c r="F37" s="2" t="s">
        <v>2452</v>
      </c>
      <c r="G37" s="2">
        <v>60</v>
      </c>
      <c r="H37" s="7" t="s">
        <v>2453</v>
      </c>
      <c r="I37" s="7" t="s">
        <v>265</v>
      </c>
      <c r="J37" s="2" t="e">
        <f>G37/#REF!</f>
        <v>#REF!</v>
      </c>
      <c r="K37" s="5">
        <f t="shared" si="13"/>
        <v>500</v>
      </c>
      <c r="L37" s="27">
        <f t="shared" si="14"/>
        <v>2</v>
      </c>
      <c r="M37" s="5">
        <f t="shared" si="10"/>
        <v>700</v>
      </c>
      <c r="N37" s="27">
        <f t="shared" si="15"/>
        <v>7</v>
      </c>
      <c r="O37" s="5">
        <f t="shared" si="12"/>
        <v>2000</v>
      </c>
      <c r="P37" s="27">
        <f t="shared" si="16"/>
        <v>5</v>
      </c>
      <c r="Q37" s="5">
        <f t="shared" si="11"/>
        <v>2000</v>
      </c>
      <c r="R37" s="1">
        <f t="shared" si="17"/>
        <v>8</v>
      </c>
      <c r="S37" s="32">
        <f t="shared" si="18"/>
        <v>22</v>
      </c>
      <c r="T37" s="23">
        <f t="shared" si="19"/>
        <v>0.91666666666666663</v>
      </c>
    </row>
    <row r="38" spans="1:20" ht="28.8" x14ac:dyDescent="0.3">
      <c r="A38" s="3"/>
      <c r="B38" s="2" t="s">
        <v>2454</v>
      </c>
      <c r="C38" s="2" t="s">
        <v>890</v>
      </c>
      <c r="D38" s="2">
        <v>8129342436</v>
      </c>
      <c r="E38" s="2" t="s">
        <v>2455</v>
      </c>
      <c r="F38" s="2" t="s">
        <v>2456</v>
      </c>
      <c r="G38" s="2">
        <v>60</v>
      </c>
      <c r="H38" s="7" t="s">
        <v>2457</v>
      </c>
      <c r="I38" s="7" t="s">
        <v>2458</v>
      </c>
      <c r="J38" s="2" t="e">
        <f>G38/#REF!</f>
        <v>#REF!</v>
      </c>
      <c r="K38" s="5">
        <f t="shared" si="13"/>
        <v>500</v>
      </c>
      <c r="L38" s="27">
        <f t="shared" si="14"/>
        <v>2</v>
      </c>
      <c r="M38" s="5">
        <f t="shared" si="10"/>
        <v>700</v>
      </c>
      <c r="N38" s="27">
        <f t="shared" si="15"/>
        <v>7</v>
      </c>
      <c r="O38" s="5">
        <f t="shared" si="12"/>
        <v>2000</v>
      </c>
      <c r="P38" s="27">
        <f t="shared" si="16"/>
        <v>5</v>
      </c>
      <c r="Q38" s="5">
        <f t="shared" si="11"/>
        <v>2000</v>
      </c>
      <c r="R38" s="1">
        <f t="shared" si="17"/>
        <v>8</v>
      </c>
      <c r="S38" s="32">
        <f t="shared" si="18"/>
        <v>22</v>
      </c>
      <c r="T38" s="23">
        <f t="shared" si="19"/>
        <v>0.91666666666666663</v>
      </c>
    </row>
    <row r="39" spans="1:20" ht="28.8" x14ac:dyDescent="0.3">
      <c r="A39" s="3"/>
      <c r="B39" s="2" t="s">
        <v>2459</v>
      </c>
      <c r="C39" s="2" t="s">
        <v>890</v>
      </c>
      <c r="D39" s="2" t="s">
        <v>2460</v>
      </c>
      <c r="E39" s="2" t="s">
        <v>2461</v>
      </c>
      <c r="F39" s="2" t="s">
        <v>2462</v>
      </c>
      <c r="G39" s="2">
        <v>60</v>
      </c>
      <c r="H39" s="7" t="s">
        <v>2463</v>
      </c>
      <c r="I39" s="7" t="s">
        <v>2464</v>
      </c>
      <c r="J39" s="2" t="e">
        <f>G39/#REF!</f>
        <v>#REF!</v>
      </c>
      <c r="K39" s="5">
        <f t="shared" si="13"/>
        <v>500</v>
      </c>
      <c r="L39" s="27">
        <f t="shared" si="14"/>
        <v>2</v>
      </c>
      <c r="M39" s="5">
        <f t="shared" si="10"/>
        <v>700</v>
      </c>
      <c r="N39" s="27">
        <f t="shared" si="15"/>
        <v>7</v>
      </c>
      <c r="O39" s="5">
        <f t="shared" si="12"/>
        <v>2000</v>
      </c>
      <c r="P39" s="27">
        <f t="shared" si="16"/>
        <v>5</v>
      </c>
      <c r="Q39" s="5">
        <f t="shared" si="11"/>
        <v>2000</v>
      </c>
      <c r="R39" s="1">
        <f t="shared" si="17"/>
        <v>8</v>
      </c>
      <c r="S39" s="32">
        <f t="shared" si="18"/>
        <v>22</v>
      </c>
      <c r="T39" s="23">
        <f t="shared" si="19"/>
        <v>0.91666666666666663</v>
      </c>
    </row>
    <row r="40" spans="1:20" x14ac:dyDescent="0.3">
      <c r="A40" s="3"/>
      <c r="B40" s="2" t="s">
        <v>2465</v>
      </c>
      <c r="C40" s="2"/>
      <c r="D40" s="2" t="s">
        <v>2466</v>
      </c>
      <c r="E40" s="2" t="s">
        <v>2467</v>
      </c>
      <c r="F40" s="2" t="s">
        <v>2468</v>
      </c>
      <c r="G40" s="2">
        <v>60</v>
      </c>
      <c r="H40" s="7" t="s">
        <v>2469</v>
      </c>
      <c r="I40" s="7" t="s">
        <v>101</v>
      </c>
      <c r="J40" s="2" t="e">
        <f>G40/#REF!</f>
        <v>#REF!</v>
      </c>
      <c r="K40" s="5">
        <f t="shared" si="13"/>
        <v>500</v>
      </c>
      <c r="L40" s="27">
        <f t="shared" si="14"/>
        <v>2</v>
      </c>
      <c r="M40" s="5">
        <f t="shared" si="10"/>
        <v>700</v>
      </c>
      <c r="N40" s="27">
        <f t="shared" si="15"/>
        <v>7</v>
      </c>
      <c r="O40" s="5">
        <f t="shared" si="12"/>
        <v>2000</v>
      </c>
      <c r="P40" s="27">
        <f t="shared" si="16"/>
        <v>5</v>
      </c>
      <c r="Q40" s="5">
        <f t="shared" si="11"/>
        <v>2000</v>
      </c>
      <c r="R40" s="1">
        <f t="shared" si="17"/>
        <v>8</v>
      </c>
      <c r="S40" s="32">
        <f t="shared" si="18"/>
        <v>22</v>
      </c>
      <c r="T40" s="23">
        <f t="shared" si="19"/>
        <v>0.91666666666666663</v>
      </c>
    </row>
    <row r="41" spans="1:20" ht="28.8" x14ac:dyDescent="0.3">
      <c r="A41" s="3"/>
      <c r="B41" s="2" t="s">
        <v>2470</v>
      </c>
      <c r="C41" s="2"/>
      <c r="D41" s="2" t="s">
        <v>2471</v>
      </c>
      <c r="E41" s="2" t="s">
        <v>2472</v>
      </c>
      <c r="F41" s="2" t="s">
        <v>2473</v>
      </c>
      <c r="G41" s="2">
        <v>60</v>
      </c>
      <c r="H41" s="7" t="s">
        <v>2474</v>
      </c>
      <c r="I41" s="7" t="s">
        <v>1476</v>
      </c>
      <c r="J41" s="2" t="e">
        <f>G41/#REF!</f>
        <v>#REF!</v>
      </c>
      <c r="K41" s="5">
        <f t="shared" si="13"/>
        <v>500</v>
      </c>
      <c r="L41" s="27">
        <f t="shared" si="14"/>
        <v>2</v>
      </c>
      <c r="M41" s="5">
        <f t="shared" si="10"/>
        <v>700</v>
      </c>
      <c r="N41" s="27">
        <f t="shared" si="15"/>
        <v>7</v>
      </c>
      <c r="O41" s="5">
        <f t="shared" si="12"/>
        <v>2000</v>
      </c>
      <c r="P41" s="27">
        <f t="shared" si="16"/>
        <v>5</v>
      </c>
      <c r="Q41" s="5">
        <f t="shared" si="11"/>
        <v>2000</v>
      </c>
      <c r="R41" s="1">
        <f t="shared" si="17"/>
        <v>8</v>
      </c>
      <c r="S41" s="32">
        <f t="shared" si="18"/>
        <v>22</v>
      </c>
      <c r="T41" s="23">
        <f t="shared" si="19"/>
        <v>0.91666666666666663</v>
      </c>
    </row>
    <row r="42" spans="1:20" ht="28.8" x14ac:dyDescent="0.3">
      <c r="A42" s="3"/>
      <c r="B42" s="2" t="s">
        <v>2475</v>
      </c>
      <c r="C42" s="2"/>
      <c r="D42" s="2" t="s">
        <v>2476</v>
      </c>
      <c r="E42" s="2" t="s">
        <v>2477</v>
      </c>
      <c r="F42" s="2" t="s">
        <v>2478</v>
      </c>
      <c r="G42" s="2">
        <v>60</v>
      </c>
      <c r="H42" s="7" t="s">
        <v>2479</v>
      </c>
      <c r="I42" s="7" t="s">
        <v>24</v>
      </c>
      <c r="J42" s="2" t="e">
        <f>G42/#REF!</f>
        <v>#REF!</v>
      </c>
      <c r="K42" s="5">
        <f t="shared" si="13"/>
        <v>500</v>
      </c>
      <c r="L42" s="27">
        <f t="shared" si="14"/>
        <v>2</v>
      </c>
      <c r="M42" s="5">
        <f t="shared" si="10"/>
        <v>700</v>
      </c>
      <c r="N42" s="27">
        <f t="shared" si="15"/>
        <v>7</v>
      </c>
      <c r="O42" s="5">
        <f t="shared" si="12"/>
        <v>2000</v>
      </c>
      <c r="P42" s="27">
        <f t="shared" si="16"/>
        <v>5</v>
      </c>
      <c r="Q42" s="5">
        <f t="shared" si="11"/>
        <v>2000</v>
      </c>
      <c r="R42" s="1">
        <f t="shared" si="17"/>
        <v>8</v>
      </c>
      <c r="S42" s="32">
        <f t="shared" si="18"/>
        <v>22</v>
      </c>
      <c r="T42" s="23">
        <f t="shared" si="19"/>
        <v>0.91666666666666663</v>
      </c>
    </row>
    <row r="43" spans="1:20" x14ac:dyDescent="0.3">
      <c r="A43" s="3"/>
      <c r="B43" s="2" t="s">
        <v>2480</v>
      </c>
      <c r="C43" s="2"/>
      <c r="D43" s="2" t="s">
        <v>2481</v>
      </c>
      <c r="E43" s="2" t="s">
        <v>2482</v>
      </c>
      <c r="F43" s="2" t="s">
        <v>2483</v>
      </c>
      <c r="G43" s="2">
        <v>60</v>
      </c>
      <c r="H43" s="7" t="s">
        <v>2484</v>
      </c>
      <c r="I43" s="7" t="s">
        <v>2485</v>
      </c>
      <c r="J43" s="2" t="e">
        <f>G43/#REF!</f>
        <v>#REF!</v>
      </c>
      <c r="K43" s="5">
        <f t="shared" si="13"/>
        <v>500</v>
      </c>
      <c r="L43" s="27">
        <f t="shared" si="14"/>
        <v>2</v>
      </c>
      <c r="M43" s="5">
        <f t="shared" si="10"/>
        <v>700</v>
      </c>
      <c r="N43" s="27">
        <f t="shared" si="15"/>
        <v>7</v>
      </c>
      <c r="O43" s="5">
        <f t="shared" si="12"/>
        <v>2000</v>
      </c>
      <c r="P43" s="27">
        <f t="shared" si="16"/>
        <v>5</v>
      </c>
      <c r="Q43" s="5">
        <f t="shared" si="11"/>
        <v>2000</v>
      </c>
      <c r="R43" s="1">
        <f t="shared" si="17"/>
        <v>8</v>
      </c>
      <c r="S43" s="32">
        <f t="shared" si="18"/>
        <v>22</v>
      </c>
      <c r="T43" s="23">
        <f t="shared" si="19"/>
        <v>0.91666666666666663</v>
      </c>
    </row>
    <row r="44" spans="1:20" ht="28.8" x14ac:dyDescent="0.3">
      <c r="A44" s="3"/>
      <c r="B44" s="2" t="s">
        <v>2486</v>
      </c>
      <c r="C44" s="2"/>
      <c r="D44" s="2" t="s">
        <v>2487</v>
      </c>
      <c r="E44" s="2" t="s">
        <v>2488</v>
      </c>
      <c r="F44" s="2" t="s">
        <v>2489</v>
      </c>
      <c r="G44" s="2">
        <v>60</v>
      </c>
      <c r="H44" s="7" t="s">
        <v>2490</v>
      </c>
      <c r="I44" s="7" t="s">
        <v>2491</v>
      </c>
      <c r="J44" s="2" t="e">
        <f>G44/#REF!</f>
        <v>#REF!</v>
      </c>
      <c r="K44" s="5">
        <f t="shared" si="13"/>
        <v>500</v>
      </c>
      <c r="L44" s="27">
        <f t="shared" si="14"/>
        <v>2</v>
      </c>
      <c r="M44" s="5">
        <f t="shared" si="10"/>
        <v>700</v>
      </c>
      <c r="N44" s="27">
        <f t="shared" si="15"/>
        <v>7</v>
      </c>
      <c r="O44" s="5">
        <f t="shared" si="12"/>
        <v>2000</v>
      </c>
      <c r="P44" s="27">
        <f t="shared" si="16"/>
        <v>5</v>
      </c>
      <c r="Q44" s="5">
        <f t="shared" si="11"/>
        <v>2000</v>
      </c>
      <c r="R44" s="1">
        <f t="shared" si="17"/>
        <v>8</v>
      </c>
      <c r="S44" s="32">
        <f t="shared" si="18"/>
        <v>22</v>
      </c>
      <c r="T44" s="23">
        <f t="shared" si="19"/>
        <v>0.91666666666666663</v>
      </c>
    </row>
    <row r="45" spans="1:20" ht="28.8" x14ac:dyDescent="0.3">
      <c r="A45" s="3"/>
      <c r="B45" s="2" t="s">
        <v>2492</v>
      </c>
      <c r="C45" s="2"/>
      <c r="D45" s="2" t="s">
        <v>2493</v>
      </c>
      <c r="E45" s="2" t="s">
        <v>2494</v>
      </c>
      <c r="F45" s="2" t="s">
        <v>2495</v>
      </c>
      <c r="G45" s="2">
        <v>60</v>
      </c>
      <c r="H45" s="7" t="s">
        <v>2496</v>
      </c>
      <c r="I45" s="7" t="s">
        <v>2192</v>
      </c>
      <c r="J45" s="2" t="e">
        <f>G45/#REF!</f>
        <v>#REF!</v>
      </c>
      <c r="K45" s="5">
        <f t="shared" si="13"/>
        <v>500</v>
      </c>
      <c r="L45" s="27">
        <f t="shared" si="14"/>
        <v>2</v>
      </c>
      <c r="M45" s="5">
        <f t="shared" si="10"/>
        <v>700</v>
      </c>
      <c r="N45" s="27">
        <f t="shared" si="15"/>
        <v>7</v>
      </c>
      <c r="O45" s="5">
        <f t="shared" si="12"/>
        <v>2000</v>
      </c>
      <c r="P45" s="27">
        <f t="shared" si="16"/>
        <v>5</v>
      </c>
      <c r="Q45" s="5">
        <f t="shared" si="11"/>
        <v>2000</v>
      </c>
      <c r="R45" s="1">
        <f t="shared" si="17"/>
        <v>8</v>
      </c>
      <c r="S45" s="32">
        <f t="shared" si="18"/>
        <v>22</v>
      </c>
      <c r="T45" s="23">
        <f t="shared" si="19"/>
        <v>0.91666666666666663</v>
      </c>
    </row>
    <row r="46" spans="1:20" ht="28.8" x14ac:dyDescent="0.3">
      <c r="A46" s="3"/>
      <c r="B46" s="2" t="s">
        <v>2497</v>
      </c>
      <c r="C46" s="2"/>
      <c r="D46" s="2" t="s">
        <v>2498</v>
      </c>
      <c r="E46" s="2" t="s">
        <v>2499</v>
      </c>
      <c r="F46" s="2" t="s">
        <v>2500</v>
      </c>
      <c r="G46" s="2">
        <v>60</v>
      </c>
      <c r="H46" s="7" t="s">
        <v>2501</v>
      </c>
      <c r="I46" s="7" t="s">
        <v>2502</v>
      </c>
      <c r="J46" s="2" t="e">
        <f>G46/#REF!</f>
        <v>#REF!</v>
      </c>
      <c r="K46" s="5">
        <f t="shared" si="13"/>
        <v>500</v>
      </c>
      <c r="L46" s="27">
        <f t="shared" si="14"/>
        <v>2</v>
      </c>
      <c r="M46" s="5">
        <f t="shared" si="10"/>
        <v>700</v>
      </c>
      <c r="N46" s="27">
        <f t="shared" si="15"/>
        <v>7</v>
      </c>
      <c r="O46" s="5">
        <f t="shared" si="12"/>
        <v>2000</v>
      </c>
      <c r="P46" s="27">
        <f t="shared" si="16"/>
        <v>5</v>
      </c>
      <c r="Q46" s="5">
        <f t="shared" si="11"/>
        <v>2000</v>
      </c>
      <c r="R46" s="1">
        <f t="shared" si="17"/>
        <v>8</v>
      </c>
      <c r="S46" s="32">
        <f t="shared" si="18"/>
        <v>22</v>
      </c>
      <c r="T46" s="23">
        <f t="shared" si="19"/>
        <v>0.91666666666666663</v>
      </c>
    </row>
    <row r="47" spans="1:20" ht="28.8" x14ac:dyDescent="0.3">
      <c r="A47" s="3"/>
      <c r="B47" s="2" t="s">
        <v>2503</v>
      </c>
      <c r="C47" s="2"/>
      <c r="D47" s="2" t="s">
        <v>2504</v>
      </c>
      <c r="E47" s="2" t="s">
        <v>2505</v>
      </c>
      <c r="F47" s="2" t="s">
        <v>2506</v>
      </c>
      <c r="G47" s="2">
        <v>60</v>
      </c>
      <c r="H47" s="7" t="s">
        <v>2507</v>
      </c>
      <c r="I47" s="7" t="s">
        <v>1402</v>
      </c>
      <c r="J47" s="2" t="e">
        <f>G47/#REF!</f>
        <v>#REF!</v>
      </c>
      <c r="K47" s="5">
        <f t="shared" si="13"/>
        <v>500</v>
      </c>
      <c r="L47" s="27">
        <f t="shared" si="14"/>
        <v>2</v>
      </c>
      <c r="M47" s="5">
        <f t="shared" si="10"/>
        <v>700</v>
      </c>
      <c r="N47" s="27">
        <f t="shared" si="15"/>
        <v>7</v>
      </c>
      <c r="O47" s="5">
        <f t="shared" si="12"/>
        <v>2000</v>
      </c>
      <c r="P47" s="27">
        <f t="shared" si="16"/>
        <v>5</v>
      </c>
      <c r="Q47" s="5">
        <f t="shared" si="11"/>
        <v>2000</v>
      </c>
      <c r="R47" s="1">
        <f t="shared" si="17"/>
        <v>8</v>
      </c>
      <c r="S47" s="32">
        <f t="shared" si="18"/>
        <v>22</v>
      </c>
      <c r="T47" s="23">
        <f t="shared" si="19"/>
        <v>0.91666666666666663</v>
      </c>
    </row>
    <row r="48" spans="1:20" ht="28.8" x14ac:dyDescent="0.3">
      <c r="A48" s="3"/>
      <c r="B48" s="2" t="s">
        <v>2508</v>
      </c>
      <c r="C48" s="2"/>
      <c r="D48" s="2" t="s">
        <v>2509</v>
      </c>
      <c r="E48" s="2" t="s">
        <v>2510</v>
      </c>
      <c r="F48" s="2" t="s">
        <v>2511</v>
      </c>
      <c r="G48" s="2">
        <v>60</v>
      </c>
      <c r="H48" s="7" t="s">
        <v>2512</v>
      </c>
      <c r="I48" s="7" t="s">
        <v>1482</v>
      </c>
      <c r="J48" s="2" t="e">
        <f>G48/#REF!</f>
        <v>#REF!</v>
      </c>
      <c r="K48" s="5">
        <f t="shared" si="13"/>
        <v>500</v>
      </c>
      <c r="L48" s="27">
        <f t="shared" si="14"/>
        <v>2</v>
      </c>
      <c r="M48" s="5">
        <f t="shared" si="10"/>
        <v>700</v>
      </c>
      <c r="N48" s="27">
        <f t="shared" si="15"/>
        <v>7</v>
      </c>
      <c r="O48" s="5">
        <f t="shared" si="12"/>
        <v>2000</v>
      </c>
      <c r="P48" s="27">
        <f t="shared" si="16"/>
        <v>5</v>
      </c>
      <c r="Q48" s="5">
        <f t="shared" si="11"/>
        <v>2000</v>
      </c>
      <c r="R48" s="1">
        <f t="shared" si="17"/>
        <v>8</v>
      </c>
      <c r="S48" s="32">
        <f t="shared" si="18"/>
        <v>22</v>
      </c>
      <c r="T48" s="23">
        <f t="shared" si="19"/>
        <v>0.91666666666666663</v>
      </c>
    </row>
    <row r="49" spans="1:20" ht="28.8" x14ac:dyDescent="0.3">
      <c r="A49" s="3"/>
      <c r="B49" s="2" t="s">
        <v>2513</v>
      </c>
      <c r="C49" s="2" t="s">
        <v>222</v>
      </c>
      <c r="D49" s="2" t="s">
        <v>2514</v>
      </c>
      <c r="E49" s="2" t="s">
        <v>2515</v>
      </c>
      <c r="F49" s="2" t="s">
        <v>2516</v>
      </c>
      <c r="G49" s="2">
        <v>59</v>
      </c>
      <c r="H49" s="7" t="s">
        <v>2517</v>
      </c>
      <c r="I49" s="7" t="s">
        <v>1129</v>
      </c>
      <c r="J49" s="2" t="e">
        <f>G49/#REF!</f>
        <v>#REF!</v>
      </c>
      <c r="K49" s="5">
        <f t="shared" si="13"/>
        <v>500</v>
      </c>
      <c r="L49" s="27">
        <f t="shared" si="14"/>
        <v>2</v>
      </c>
      <c r="M49" s="5">
        <f t="shared" si="10"/>
        <v>700</v>
      </c>
      <c r="N49" s="27">
        <f t="shared" si="15"/>
        <v>7</v>
      </c>
      <c r="O49" s="5">
        <f t="shared" si="12"/>
        <v>2000</v>
      </c>
      <c r="P49" s="27">
        <f t="shared" si="16"/>
        <v>5</v>
      </c>
      <c r="Q49" s="5">
        <f t="shared" si="11"/>
        <v>2000</v>
      </c>
      <c r="R49" s="1">
        <f t="shared" si="17"/>
        <v>8</v>
      </c>
      <c r="S49" s="32">
        <f t="shared" si="18"/>
        <v>22</v>
      </c>
      <c r="T49" s="23">
        <f t="shared" si="19"/>
        <v>0.91666666666666663</v>
      </c>
    </row>
    <row r="50" spans="1:20" ht="28.8" x14ac:dyDescent="0.3">
      <c r="A50" s="3"/>
      <c r="B50" s="2" t="s">
        <v>2518</v>
      </c>
      <c r="C50" s="2" t="s">
        <v>209</v>
      </c>
      <c r="D50" s="2" t="s">
        <v>2519</v>
      </c>
      <c r="E50" s="2" t="s">
        <v>2520</v>
      </c>
      <c r="F50" s="2" t="s">
        <v>2521</v>
      </c>
      <c r="G50" s="2">
        <v>59</v>
      </c>
      <c r="H50" s="7" t="s">
        <v>2522</v>
      </c>
      <c r="I50" s="7" t="s">
        <v>2523</v>
      </c>
      <c r="J50" s="2" t="e">
        <f>G50/#REF!</f>
        <v>#REF!</v>
      </c>
      <c r="K50" s="5">
        <f t="shared" si="13"/>
        <v>500</v>
      </c>
      <c r="L50" s="27">
        <f t="shared" si="14"/>
        <v>2</v>
      </c>
      <c r="M50" s="5">
        <f t="shared" si="10"/>
        <v>700</v>
      </c>
      <c r="N50" s="27">
        <f t="shared" si="15"/>
        <v>7</v>
      </c>
      <c r="O50" s="5">
        <f t="shared" si="12"/>
        <v>2000</v>
      </c>
      <c r="P50" s="27">
        <f t="shared" si="16"/>
        <v>5</v>
      </c>
      <c r="Q50" s="5">
        <f t="shared" si="11"/>
        <v>2000</v>
      </c>
      <c r="R50" s="1">
        <f t="shared" si="17"/>
        <v>8</v>
      </c>
      <c r="S50" s="32">
        <f t="shared" si="18"/>
        <v>22</v>
      </c>
      <c r="T50" s="23">
        <f t="shared" si="19"/>
        <v>0.91666666666666663</v>
      </c>
    </row>
    <row r="51" spans="1:20" x14ac:dyDescent="0.3">
      <c r="A51" s="3"/>
      <c r="B51" s="2" t="s">
        <v>2346</v>
      </c>
      <c r="C51" s="2" t="s">
        <v>794</v>
      </c>
      <c r="D51" s="2" t="s">
        <v>2347</v>
      </c>
      <c r="E51" s="2" t="s">
        <v>2348</v>
      </c>
      <c r="F51" s="2" t="s">
        <v>2349</v>
      </c>
      <c r="G51" s="2">
        <v>67</v>
      </c>
      <c r="H51" s="7" t="s">
        <v>2350</v>
      </c>
      <c r="I51" s="7" t="s">
        <v>945</v>
      </c>
      <c r="J51" s="2" t="e">
        <f>G51/#REF!</f>
        <v>#REF!</v>
      </c>
      <c r="K51" s="5">
        <f t="shared" si="13"/>
        <v>500</v>
      </c>
      <c r="L51" s="27">
        <f t="shared" si="14"/>
        <v>2</v>
      </c>
      <c r="M51" s="5">
        <f t="shared" si="10"/>
        <v>700</v>
      </c>
      <c r="N51" s="27">
        <f t="shared" si="15"/>
        <v>7</v>
      </c>
      <c r="O51" s="5">
        <f t="shared" ref="O51:O94" si="20">400*6</f>
        <v>2400</v>
      </c>
      <c r="P51" s="27">
        <f t="shared" si="16"/>
        <v>6</v>
      </c>
      <c r="Q51" s="5">
        <f t="shared" ref="Q51:Q74" si="21">250*9</f>
        <v>2250</v>
      </c>
      <c r="R51" s="1">
        <f t="shared" si="17"/>
        <v>9</v>
      </c>
      <c r="S51" s="32">
        <f t="shared" si="18"/>
        <v>24</v>
      </c>
      <c r="T51" s="23">
        <f t="shared" si="19"/>
        <v>1</v>
      </c>
    </row>
    <row r="52" spans="1:20" ht="28.8" x14ac:dyDescent="0.3">
      <c r="A52" s="3"/>
      <c r="B52" s="2" t="s">
        <v>2351</v>
      </c>
      <c r="C52" s="2" t="s">
        <v>107</v>
      </c>
      <c r="D52" s="2" t="s">
        <v>2352</v>
      </c>
      <c r="E52" s="2" t="s">
        <v>2353</v>
      </c>
      <c r="F52" s="2" t="s">
        <v>2354</v>
      </c>
      <c r="G52" s="2">
        <v>67</v>
      </c>
      <c r="H52" s="7" t="s">
        <v>2355</v>
      </c>
      <c r="I52" s="7" t="s">
        <v>1129</v>
      </c>
      <c r="J52" s="2" t="e">
        <f>G52/#REF!</f>
        <v>#REF!</v>
      </c>
      <c r="K52" s="5">
        <f t="shared" si="13"/>
        <v>500</v>
      </c>
      <c r="L52" s="27">
        <f t="shared" si="14"/>
        <v>2</v>
      </c>
      <c r="M52" s="5">
        <f t="shared" si="10"/>
        <v>700</v>
      </c>
      <c r="N52" s="27">
        <f t="shared" si="15"/>
        <v>7</v>
      </c>
      <c r="O52" s="5">
        <f t="shared" si="20"/>
        <v>2400</v>
      </c>
      <c r="P52" s="27">
        <f t="shared" si="16"/>
        <v>6</v>
      </c>
      <c r="Q52" s="5">
        <f t="shared" si="21"/>
        <v>2250</v>
      </c>
      <c r="R52" s="1">
        <f t="shared" si="17"/>
        <v>9</v>
      </c>
      <c r="S52" s="32">
        <f t="shared" si="18"/>
        <v>24</v>
      </c>
      <c r="T52" s="23">
        <f t="shared" si="19"/>
        <v>1</v>
      </c>
    </row>
    <row r="53" spans="1:20" x14ac:dyDescent="0.3">
      <c r="A53" s="3"/>
      <c r="B53" s="2" t="s">
        <v>2356</v>
      </c>
      <c r="C53" s="2" t="s">
        <v>209</v>
      </c>
      <c r="D53" s="2" t="s">
        <v>2357</v>
      </c>
      <c r="E53" s="2" t="s">
        <v>2358</v>
      </c>
      <c r="F53" s="2" t="s">
        <v>2359</v>
      </c>
      <c r="G53" s="2">
        <v>67</v>
      </c>
      <c r="H53" s="7" t="s">
        <v>2360</v>
      </c>
      <c r="I53" s="7" t="s">
        <v>2361</v>
      </c>
      <c r="J53" s="2" t="e">
        <f>G53/#REF!</f>
        <v>#REF!</v>
      </c>
      <c r="K53" s="5">
        <f t="shared" si="13"/>
        <v>500</v>
      </c>
      <c r="L53" s="27">
        <f t="shared" si="14"/>
        <v>2</v>
      </c>
      <c r="M53" s="5">
        <f t="shared" si="10"/>
        <v>700</v>
      </c>
      <c r="N53" s="27">
        <f t="shared" si="15"/>
        <v>7</v>
      </c>
      <c r="O53" s="5">
        <f t="shared" si="20"/>
        <v>2400</v>
      </c>
      <c r="P53" s="27">
        <f t="shared" si="16"/>
        <v>6</v>
      </c>
      <c r="Q53" s="5">
        <f t="shared" si="21"/>
        <v>2250</v>
      </c>
      <c r="R53" s="1">
        <f t="shared" si="17"/>
        <v>9</v>
      </c>
      <c r="S53" s="32">
        <f t="shared" si="18"/>
        <v>24</v>
      </c>
      <c r="T53" s="23">
        <f t="shared" si="19"/>
        <v>1</v>
      </c>
    </row>
    <row r="54" spans="1:20" ht="28.8" x14ac:dyDescent="0.3">
      <c r="A54" s="3"/>
      <c r="B54" s="2" t="s">
        <v>2362</v>
      </c>
      <c r="C54" s="2" t="s">
        <v>890</v>
      </c>
      <c r="D54" s="2" t="s">
        <v>2363</v>
      </c>
      <c r="E54" s="2" t="s">
        <v>2364</v>
      </c>
      <c r="F54" s="2" t="s">
        <v>2365</v>
      </c>
      <c r="G54" s="2">
        <v>67</v>
      </c>
      <c r="H54" s="7" t="s">
        <v>2366</v>
      </c>
      <c r="I54" s="7" t="s">
        <v>2367</v>
      </c>
      <c r="J54" s="2" t="e">
        <f>G54/#REF!</f>
        <v>#REF!</v>
      </c>
      <c r="K54" s="5">
        <f t="shared" si="13"/>
        <v>500</v>
      </c>
      <c r="L54" s="27">
        <f t="shared" si="14"/>
        <v>2</v>
      </c>
      <c r="M54" s="5">
        <f t="shared" si="10"/>
        <v>700</v>
      </c>
      <c r="N54" s="27">
        <f t="shared" si="15"/>
        <v>7</v>
      </c>
      <c r="O54" s="5">
        <f t="shared" si="20"/>
        <v>2400</v>
      </c>
      <c r="P54" s="27">
        <f t="shared" si="16"/>
        <v>6</v>
      </c>
      <c r="Q54" s="5">
        <f t="shared" si="21"/>
        <v>2250</v>
      </c>
      <c r="R54" s="1">
        <f t="shared" si="17"/>
        <v>9</v>
      </c>
      <c r="S54" s="32">
        <f t="shared" si="18"/>
        <v>24</v>
      </c>
      <c r="T54" s="23">
        <f t="shared" si="19"/>
        <v>1</v>
      </c>
    </row>
    <row r="55" spans="1:20" ht="28.8" x14ac:dyDescent="0.3">
      <c r="A55" s="3"/>
      <c r="B55" s="2" t="s">
        <v>2368</v>
      </c>
      <c r="C55" s="2"/>
      <c r="D55" s="2">
        <v>2604437300</v>
      </c>
      <c r="E55" s="2" t="s">
        <v>2369</v>
      </c>
      <c r="F55" s="2" t="s">
        <v>2370</v>
      </c>
      <c r="G55" s="2">
        <v>67</v>
      </c>
      <c r="H55" s="7" t="s">
        <v>2371</v>
      </c>
      <c r="I55" s="7" t="s">
        <v>2372</v>
      </c>
      <c r="J55" s="2" t="e">
        <f>G55/#REF!</f>
        <v>#REF!</v>
      </c>
      <c r="K55" s="5">
        <f t="shared" si="13"/>
        <v>500</v>
      </c>
      <c r="L55" s="27">
        <f t="shared" si="14"/>
        <v>2</v>
      </c>
      <c r="M55" s="5">
        <f t="shared" si="10"/>
        <v>700</v>
      </c>
      <c r="N55" s="27">
        <f t="shared" si="15"/>
        <v>7</v>
      </c>
      <c r="O55" s="5">
        <f t="shared" si="20"/>
        <v>2400</v>
      </c>
      <c r="P55" s="27">
        <f t="shared" si="16"/>
        <v>6</v>
      </c>
      <c r="Q55" s="5">
        <f t="shared" si="21"/>
        <v>2250</v>
      </c>
      <c r="R55" s="1">
        <f t="shared" si="17"/>
        <v>9</v>
      </c>
      <c r="S55" s="32">
        <f t="shared" si="18"/>
        <v>24</v>
      </c>
      <c r="T55" s="23">
        <f t="shared" si="19"/>
        <v>1</v>
      </c>
    </row>
    <row r="56" spans="1:20" x14ac:dyDescent="0.3">
      <c r="A56" s="3"/>
      <c r="B56" s="2" t="s">
        <v>2325</v>
      </c>
      <c r="C56" s="2" t="s">
        <v>794</v>
      </c>
      <c r="D56" s="2">
        <v>7655254371</v>
      </c>
      <c r="E56" s="2" t="s">
        <v>2326</v>
      </c>
      <c r="F56" s="2" t="s">
        <v>2327</v>
      </c>
      <c r="G56" s="2">
        <v>68</v>
      </c>
      <c r="H56" s="7" t="s">
        <v>2328</v>
      </c>
      <c r="I56" s="7" t="s">
        <v>2329</v>
      </c>
      <c r="J56" s="2" t="e">
        <f>G56/#REF!</f>
        <v>#REF!</v>
      </c>
      <c r="K56" s="5">
        <f t="shared" si="13"/>
        <v>500</v>
      </c>
      <c r="L56" s="27">
        <f t="shared" si="14"/>
        <v>2</v>
      </c>
      <c r="M56" s="5" t="e">
        <f>J56*#REF!</f>
        <v>#REF!</v>
      </c>
      <c r="N56" s="27" t="e">
        <f t="shared" si="15"/>
        <v>#REF!</v>
      </c>
      <c r="O56" s="5">
        <f t="shared" si="20"/>
        <v>2400</v>
      </c>
      <c r="P56" s="27">
        <f t="shared" si="16"/>
        <v>6</v>
      </c>
      <c r="Q56" s="5">
        <f t="shared" si="21"/>
        <v>2250</v>
      </c>
      <c r="R56" s="1">
        <f t="shared" si="17"/>
        <v>9</v>
      </c>
      <c r="S56" s="32" t="e">
        <f t="shared" si="18"/>
        <v>#REF!</v>
      </c>
      <c r="T56" s="23" t="e">
        <f t="shared" si="19"/>
        <v>#REF!</v>
      </c>
    </row>
    <row r="57" spans="1:20" ht="28.8" x14ac:dyDescent="0.3">
      <c r="A57" s="3"/>
      <c r="B57" s="2" t="s">
        <v>2330</v>
      </c>
      <c r="C57" s="2" t="s">
        <v>145</v>
      </c>
      <c r="D57" s="2" t="s">
        <v>2331</v>
      </c>
      <c r="E57" s="2" t="s">
        <v>2332</v>
      </c>
      <c r="F57" s="2" t="s">
        <v>2333</v>
      </c>
      <c r="G57" s="2">
        <v>68</v>
      </c>
      <c r="H57" s="7" t="s">
        <v>2334</v>
      </c>
      <c r="I57" s="7" t="s">
        <v>860</v>
      </c>
      <c r="J57" s="2" t="e">
        <f>G57/#REF!</f>
        <v>#REF!</v>
      </c>
      <c r="K57" s="5">
        <f t="shared" si="13"/>
        <v>500</v>
      </c>
      <c r="L57" s="27">
        <f t="shared" si="14"/>
        <v>2</v>
      </c>
      <c r="M57" s="5" t="e">
        <f>J57*#REF!</f>
        <v>#REF!</v>
      </c>
      <c r="N57" s="27" t="e">
        <f t="shared" si="15"/>
        <v>#REF!</v>
      </c>
      <c r="O57" s="5">
        <f t="shared" si="20"/>
        <v>2400</v>
      </c>
      <c r="P57" s="27">
        <f t="shared" si="16"/>
        <v>6</v>
      </c>
      <c r="Q57" s="5">
        <f t="shared" si="21"/>
        <v>2250</v>
      </c>
      <c r="R57" s="1">
        <f t="shared" si="17"/>
        <v>9</v>
      </c>
      <c r="S57" s="32" t="e">
        <f t="shared" si="18"/>
        <v>#REF!</v>
      </c>
      <c r="T57" s="23" t="e">
        <f t="shared" si="19"/>
        <v>#REF!</v>
      </c>
    </row>
    <row r="58" spans="1:20" x14ac:dyDescent="0.3">
      <c r="A58" s="3"/>
      <c r="B58" s="2" t="s">
        <v>2335</v>
      </c>
      <c r="C58" s="2" t="s">
        <v>145</v>
      </c>
      <c r="D58" s="2" t="s">
        <v>2336</v>
      </c>
      <c r="E58" s="2" t="s">
        <v>2337</v>
      </c>
      <c r="F58" s="2" t="s">
        <v>2338</v>
      </c>
      <c r="G58" s="2">
        <v>68</v>
      </c>
      <c r="H58" s="7" t="s">
        <v>2339</v>
      </c>
      <c r="I58" s="7" t="s">
        <v>285</v>
      </c>
      <c r="J58" s="2" t="e">
        <f>G58/#REF!</f>
        <v>#REF!</v>
      </c>
      <c r="K58" s="5">
        <f t="shared" si="13"/>
        <v>500</v>
      </c>
      <c r="L58" s="27">
        <f t="shared" si="14"/>
        <v>2</v>
      </c>
      <c r="M58" s="5" t="e">
        <f>J58*#REF!</f>
        <v>#REF!</v>
      </c>
      <c r="N58" s="27" t="e">
        <f t="shared" si="15"/>
        <v>#REF!</v>
      </c>
      <c r="O58" s="5">
        <f t="shared" si="20"/>
        <v>2400</v>
      </c>
      <c r="P58" s="27">
        <f t="shared" si="16"/>
        <v>6</v>
      </c>
      <c r="Q58" s="5">
        <f t="shared" si="21"/>
        <v>2250</v>
      </c>
      <c r="R58" s="1">
        <f t="shared" si="17"/>
        <v>9</v>
      </c>
      <c r="S58" s="32" t="e">
        <f t="shared" si="18"/>
        <v>#REF!</v>
      </c>
      <c r="T58" s="23" t="e">
        <f t="shared" si="19"/>
        <v>#REF!</v>
      </c>
    </row>
    <row r="59" spans="1:20" ht="28.8" x14ac:dyDescent="0.3">
      <c r="A59" s="3"/>
      <c r="B59" s="2" t="s">
        <v>2340</v>
      </c>
      <c r="C59" s="2" t="s">
        <v>209</v>
      </c>
      <c r="D59" s="2" t="s">
        <v>2341</v>
      </c>
      <c r="E59" s="2" t="s">
        <v>2342</v>
      </c>
      <c r="F59" s="2" t="s">
        <v>2343</v>
      </c>
      <c r="G59" s="2">
        <v>68</v>
      </c>
      <c r="H59" s="7" t="s">
        <v>2344</v>
      </c>
      <c r="I59" s="7" t="s">
        <v>2345</v>
      </c>
      <c r="J59" s="2" t="e">
        <f>G59/#REF!</f>
        <v>#REF!</v>
      </c>
      <c r="K59" s="5">
        <f t="shared" si="13"/>
        <v>500</v>
      </c>
      <c r="L59" s="27">
        <f t="shared" si="14"/>
        <v>2</v>
      </c>
      <c r="M59" s="5" t="e">
        <f>J59*#REF!</f>
        <v>#REF!</v>
      </c>
      <c r="N59" s="27" t="e">
        <f t="shared" si="15"/>
        <v>#REF!</v>
      </c>
      <c r="O59" s="5">
        <f t="shared" si="20"/>
        <v>2400</v>
      </c>
      <c r="P59" s="27">
        <f t="shared" si="16"/>
        <v>6</v>
      </c>
      <c r="Q59" s="5">
        <f t="shared" si="21"/>
        <v>2250</v>
      </c>
      <c r="R59" s="1">
        <f t="shared" si="17"/>
        <v>9</v>
      </c>
      <c r="S59" s="32" t="e">
        <f t="shared" si="18"/>
        <v>#REF!</v>
      </c>
      <c r="T59" s="23" t="e">
        <f t="shared" si="19"/>
        <v>#REF!</v>
      </c>
    </row>
    <row r="60" spans="1:20" ht="28.8" x14ac:dyDescent="0.3">
      <c r="A60" s="3"/>
      <c r="B60" s="2" t="s">
        <v>2247</v>
      </c>
      <c r="C60" s="2" t="s">
        <v>107</v>
      </c>
      <c r="D60" s="2" t="s">
        <v>2248</v>
      </c>
      <c r="E60" s="2" t="s">
        <v>2249</v>
      </c>
      <c r="F60" s="2" t="s">
        <v>2250</v>
      </c>
      <c r="G60" s="2">
        <v>73</v>
      </c>
      <c r="H60" s="7" t="s">
        <v>2251</v>
      </c>
      <c r="I60" s="7" t="s">
        <v>1129</v>
      </c>
      <c r="J60" s="2" t="e">
        <f>G60/#REF!</f>
        <v>#REF!</v>
      </c>
      <c r="K60" s="5">
        <f t="shared" si="13"/>
        <v>500</v>
      </c>
      <c r="L60" s="27">
        <f t="shared" si="14"/>
        <v>2</v>
      </c>
      <c r="M60" s="5">
        <f t="shared" ref="M60:M91" si="22">100*8</f>
        <v>800</v>
      </c>
      <c r="N60" s="27">
        <f t="shared" si="15"/>
        <v>8</v>
      </c>
      <c r="O60" s="5">
        <f t="shared" si="20"/>
        <v>2400</v>
      </c>
      <c r="P60" s="27">
        <f t="shared" si="16"/>
        <v>6</v>
      </c>
      <c r="Q60" s="5">
        <f t="shared" si="21"/>
        <v>2250</v>
      </c>
      <c r="R60" s="1">
        <f t="shared" si="17"/>
        <v>9</v>
      </c>
      <c r="S60" s="32">
        <f t="shared" si="18"/>
        <v>25</v>
      </c>
      <c r="T60" s="23">
        <f t="shared" si="19"/>
        <v>1.0416666666666667</v>
      </c>
    </row>
    <row r="61" spans="1:20" ht="28.8" x14ac:dyDescent="0.3">
      <c r="A61" s="3"/>
      <c r="B61" s="2" t="s">
        <v>2252</v>
      </c>
      <c r="C61" s="2" t="s">
        <v>351</v>
      </c>
      <c r="D61" s="2" t="s">
        <v>2253</v>
      </c>
      <c r="E61" s="2" t="s">
        <v>2254</v>
      </c>
      <c r="F61" s="2" t="s">
        <v>538</v>
      </c>
      <c r="G61" s="2">
        <v>73</v>
      </c>
      <c r="H61" s="7" t="s">
        <v>2255</v>
      </c>
      <c r="I61" s="7" t="s">
        <v>2256</v>
      </c>
      <c r="J61" s="2" t="e">
        <f>G61/#REF!</f>
        <v>#REF!</v>
      </c>
      <c r="K61" s="5">
        <f t="shared" si="13"/>
        <v>500</v>
      </c>
      <c r="L61" s="27">
        <f t="shared" si="14"/>
        <v>2</v>
      </c>
      <c r="M61" s="5">
        <f t="shared" si="22"/>
        <v>800</v>
      </c>
      <c r="N61" s="27">
        <f t="shared" si="15"/>
        <v>8</v>
      </c>
      <c r="O61" s="5">
        <f t="shared" si="20"/>
        <v>2400</v>
      </c>
      <c r="P61" s="27">
        <f t="shared" si="16"/>
        <v>6</v>
      </c>
      <c r="Q61" s="5">
        <f t="shared" si="21"/>
        <v>2250</v>
      </c>
      <c r="R61" s="1">
        <f t="shared" si="17"/>
        <v>9</v>
      </c>
      <c r="S61" s="32">
        <f t="shared" si="18"/>
        <v>25</v>
      </c>
      <c r="T61" s="23">
        <f t="shared" si="19"/>
        <v>1.0416666666666667</v>
      </c>
    </row>
    <row r="62" spans="1:20" ht="28.8" x14ac:dyDescent="0.3">
      <c r="A62" s="3"/>
      <c r="B62" s="2" t="s">
        <v>2257</v>
      </c>
      <c r="C62" s="2" t="s">
        <v>107</v>
      </c>
      <c r="D62" s="2" t="s">
        <v>2258</v>
      </c>
      <c r="E62" s="2" t="s">
        <v>2259</v>
      </c>
      <c r="F62" s="2" t="s">
        <v>2260</v>
      </c>
      <c r="G62" s="2">
        <v>72</v>
      </c>
      <c r="H62" s="7" t="s">
        <v>2261</v>
      </c>
      <c r="I62" s="7" t="s">
        <v>1172</v>
      </c>
      <c r="J62" s="2" t="e">
        <f>G62/#REF!</f>
        <v>#REF!</v>
      </c>
      <c r="K62" s="5">
        <f t="shared" si="13"/>
        <v>500</v>
      </c>
      <c r="L62" s="27">
        <f t="shared" si="14"/>
        <v>2</v>
      </c>
      <c r="M62" s="5">
        <f t="shared" si="22"/>
        <v>800</v>
      </c>
      <c r="N62" s="27">
        <f t="shared" si="15"/>
        <v>8</v>
      </c>
      <c r="O62" s="5">
        <f t="shared" si="20"/>
        <v>2400</v>
      </c>
      <c r="P62" s="27">
        <f t="shared" si="16"/>
        <v>6</v>
      </c>
      <c r="Q62" s="5">
        <f t="shared" si="21"/>
        <v>2250</v>
      </c>
      <c r="R62" s="1">
        <f t="shared" si="17"/>
        <v>9</v>
      </c>
      <c r="S62" s="32">
        <f t="shared" si="18"/>
        <v>25</v>
      </c>
      <c r="T62" s="23">
        <f t="shared" si="19"/>
        <v>1.0416666666666667</v>
      </c>
    </row>
    <row r="63" spans="1:20" x14ac:dyDescent="0.3">
      <c r="A63" s="3"/>
      <c r="B63" s="2" t="s">
        <v>2262</v>
      </c>
      <c r="C63" s="2" t="s">
        <v>511</v>
      </c>
      <c r="D63" s="2" t="s">
        <v>2263</v>
      </c>
      <c r="E63" s="2" t="s">
        <v>2264</v>
      </c>
      <c r="F63" s="2" t="s">
        <v>2265</v>
      </c>
      <c r="G63" s="2">
        <v>72</v>
      </c>
      <c r="H63" s="7" t="s">
        <v>2266</v>
      </c>
      <c r="I63" s="7" t="s">
        <v>516</v>
      </c>
      <c r="J63" s="2" t="e">
        <f>G63/#REF!</f>
        <v>#REF!</v>
      </c>
      <c r="K63" s="5">
        <f t="shared" si="13"/>
        <v>500</v>
      </c>
      <c r="L63" s="27">
        <f t="shared" si="14"/>
        <v>2</v>
      </c>
      <c r="M63" s="5">
        <f t="shared" si="22"/>
        <v>800</v>
      </c>
      <c r="N63" s="27">
        <f t="shared" si="15"/>
        <v>8</v>
      </c>
      <c r="O63" s="5">
        <f t="shared" si="20"/>
        <v>2400</v>
      </c>
      <c r="P63" s="27">
        <f t="shared" si="16"/>
        <v>6</v>
      </c>
      <c r="Q63" s="5">
        <f t="shared" si="21"/>
        <v>2250</v>
      </c>
      <c r="R63" s="1">
        <f t="shared" si="17"/>
        <v>9</v>
      </c>
      <c r="S63" s="32">
        <f t="shared" si="18"/>
        <v>25</v>
      </c>
      <c r="T63" s="23">
        <f t="shared" si="19"/>
        <v>1.0416666666666667</v>
      </c>
    </row>
    <row r="64" spans="1:20" ht="28.8" x14ac:dyDescent="0.3">
      <c r="A64" s="3"/>
      <c r="B64" s="2" t="s">
        <v>2267</v>
      </c>
      <c r="C64" s="2" t="s">
        <v>890</v>
      </c>
      <c r="D64" s="2" t="s">
        <v>2268</v>
      </c>
      <c r="E64" s="2" t="s">
        <v>2269</v>
      </c>
      <c r="F64" s="2" t="s">
        <v>2270</v>
      </c>
      <c r="G64" s="2">
        <v>72</v>
      </c>
      <c r="H64" s="7" t="s">
        <v>2271</v>
      </c>
      <c r="I64" s="7" t="s">
        <v>1095</v>
      </c>
      <c r="J64" s="2" t="e">
        <f>G64/#REF!</f>
        <v>#REF!</v>
      </c>
      <c r="K64" s="5">
        <f t="shared" si="13"/>
        <v>500</v>
      </c>
      <c r="L64" s="27">
        <f t="shared" si="14"/>
        <v>2</v>
      </c>
      <c r="M64" s="5">
        <f t="shared" si="22"/>
        <v>800</v>
      </c>
      <c r="N64" s="27">
        <f t="shared" si="15"/>
        <v>8</v>
      </c>
      <c r="O64" s="5">
        <f t="shared" si="20"/>
        <v>2400</v>
      </c>
      <c r="P64" s="27">
        <f t="shared" si="16"/>
        <v>6</v>
      </c>
      <c r="Q64" s="5">
        <f t="shared" si="21"/>
        <v>2250</v>
      </c>
      <c r="R64" s="1">
        <f t="shared" si="17"/>
        <v>9</v>
      </c>
      <c r="S64" s="32">
        <f t="shared" si="18"/>
        <v>25</v>
      </c>
      <c r="T64" s="23">
        <f t="shared" si="19"/>
        <v>1.0416666666666667</v>
      </c>
    </row>
    <row r="65" spans="1:20" ht="28.8" x14ac:dyDescent="0.3">
      <c r="A65" s="3"/>
      <c r="B65" s="2" t="s">
        <v>2272</v>
      </c>
      <c r="C65" s="2" t="s">
        <v>222</v>
      </c>
      <c r="D65" s="2" t="s">
        <v>2273</v>
      </c>
      <c r="E65" s="2" t="s">
        <v>2274</v>
      </c>
      <c r="F65" s="2" t="s">
        <v>2275</v>
      </c>
      <c r="G65" s="2">
        <v>70</v>
      </c>
      <c r="H65" s="7" t="s">
        <v>2276</v>
      </c>
      <c r="I65" s="7" t="s">
        <v>1597</v>
      </c>
      <c r="J65" s="2" t="e">
        <f>G65/#REF!</f>
        <v>#REF!</v>
      </c>
      <c r="K65" s="5">
        <f t="shared" si="13"/>
        <v>500</v>
      </c>
      <c r="L65" s="27">
        <f t="shared" si="14"/>
        <v>2</v>
      </c>
      <c r="M65" s="5">
        <f t="shared" si="22"/>
        <v>800</v>
      </c>
      <c r="N65" s="27">
        <f t="shared" si="15"/>
        <v>8</v>
      </c>
      <c r="O65" s="5">
        <f t="shared" si="20"/>
        <v>2400</v>
      </c>
      <c r="P65" s="27">
        <f t="shared" si="16"/>
        <v>6</v>
      </c>
      <c r="Q65" s="5">
        <f t="shared" si="21"/>
        <v>2250</v>
      </c>
      <c r="R65" s="1">
        <f t="shared" si="17"/>
        <v>9</v>
      </c>
      <c r="S65" s="32">
        <f t="shared" si="18"/>
        <v>25</v>
      </c>
      <c r="T65" s="23">
        <f t="shared" si="19"/>
        <v>1.0416666666666667</v>
      </c>
    </row>
    <row r="66" spans="1:20" ht="28.8" x14ac:dyDescent="0.3">
      <c r="A66" s="3"/>
      <c r="B66" s="2" t="s">
        <v>2277</v>
      </c>
      <c r="C66" s="2" t="s">
        <v>145</v>
      </c>
      <c r="D66" s="2" t="s">
        <v>2278</v>
      </c>
      <c r="E66" s="2" t="s">
        <v>2279</v>
      </c>
      <c r="F66" s="2" t="s">
        <v>2280</v>
      </c>
      <c r="G66" s="2">
        <v>70</v>
      </c>
      <c r="H66" s="7" t="s">
        <v>2281</v>
      </c>
      <c r="I66" s="7" t="s">
        <v>917</v>
      </c>
      <c r="J66" s="2" t="e">
        <f>G66/#REF!</f>
        <v>#REF!</v>
      </c>
      <c r="K66" s="5">
        <f t="shared" ref="K66:K97" si="23">250*2</f>
        <v>500</v>
      </c>
      <c r="L66" s="27">
        <f t="shared" ref="L66:L97" si="24">K66/250</f>
        <v>2</v>
      </c>
      <c r="M66" s="5">
        <f t="shared" si="22"/>
        <v>800</v>
      </c>
      <c r="N66" s="27">
        <f t="shared" ref="N66:N97" si="25">M66/100</f>
        <v>8</v>
      </c>
      <c r="O66" s="5">
        <f t="shared" si="20"/>
        <v>2400</v>
      </c>
      <c r="P66" s="27">
        <f t="shared" ref="P66:P97" si="26">O66/400</f>
        <v>6</v>
      </c>
      <c r="Q66" s="5">
        <f t="shared" si="21"/>
        <v>2250</v>
      </c>
      <c r="R66" s="1">
        <f t="shared" ref="R66:R97" si="27">Q66/250</f>
        <v>9</v>
      </c>
      <c r="S66" s="32">
        <f t="shared" ref="S66:S97" si="28">SUM(L66,N66,P66,R66)</f>
        <v>25</v>
      </c>
      <c r="T66" s="23">
        <f t="shared" ref="T66:T97" si="29">S66/24</f>
        <v>1.0416666666666667</v>
      </c>
    </row>
    <row r="67" spans="1:20" ht="28.8" x14ac:dyDescent="0.3">
      <c r="A67" s="3"/>
      <c r="B67" s="2" t="s">
        <v>2282</v>
      </c>
      <c r="C67" s="2" t="s">
        <v>511</v>
      </c>
      <c r="D67" s="2" t="s">
        <v>2283</v>
      </c>
      <c r="E67" s="2" t="s">
        <v>2284</v>
      </c>
      <c r="F67" s="2" t="s">
        <v>2285</v>
      </c>
      <c r="G67" s="2">
        <v>70</v>
      </c>
      <c r="H67" s="7" t="s">
        <v>2286</v>
      </c>
      <c r="I67" s="7" t="s">
        <v>604</v>
      </c>
      <c r="J67" s="2" t="e">
        <f>G67/#REF!</f>
        <v>#REF!</v>
      </c>
      <c r="K67" s="5">
        <f t="shared" si="23"/>
        <v>500</v>
      </c>
      <c r="L67" s="27">
        <f t="shared" si="24"/>
        <v>2</v>
      </c>
      <c r="M67" s="5">
        <f t="shared" si="22"/>
        <v>800</v>
      </c>
      <c r="N67" s="27">
        <f t="shared" si="25"/>
        <v>8</v>
      </c>
      <c r="O67" s="5">
        <f t="shared" si="20"/>
        <v>2400</v>
      </c>
      <c r="P67" s="27">
        <f t="shared" si="26"/>
        <v>6</v>
      </c>
      <c r="Q67" s="5">
        <f t="shared" si="21"/>
        <v>2250</v>
      </c>
      <c r="R67" s="1">
        <f t="shared" si="27"/>
        <v>9</v>
      </c>
      <c r="S67" s="32">
        <f t="shared" si="28"/>
        <v>25</v>
      </c>
      <c r="T67" s="23">
        <f t="shared" si="29"/>
        <v>1.0416666666666667</v>
      </c>
    </row>
    <row r="68" spans="1:20" ht="28.8" x14ac:dyDescent="0.3">
      <c r="A68" s="3"/>
      <c r="B68" s="2" t="s">
        <v>2287</v>
      </c>
      <c r="C68" s="2" t="s">
        <v>862</v>
      </c>
      <c r="D68" s="2" t="s">
        <v>2288</v>
      </c>
      <c r="E68" s="2" t="s">
        <v>2289</v>
      </c>
      <c r="F68" s="2" t="s">
        <v>2290</v>
      </c>
      <c r="G68" s="2">
        <v>70</v>
      </c>
      <c r="H68" s="7" t="s">
        <v>2291</v>
      </c>
      <c r="I68" s="7" t="s">
        <v>2292</v>
      </c>
      <c r="J68" s="2" t="e">
        <f>G68/#REF!</f>
        <v>#REF!</v>
      </c>
      <c r="K68" s="5">
        <f t="shared" si="23"/>
        <v>500</v>
      </c>
      <c r="L68" s="27">
        <f t="shared" si="24"/>
        <v>2</v>
      </c>
      <c r="M68" s="5">
        <f t="shared" si="22"/>
        <v>800</v>
      </c>
      <c r="N68" s="27">
        <f t="shared" si="25"/>
        <v>8</v>
      </c>
      <c r="O68" s="5">
        <f t="shared" si="20"/>
        <v>2400</v>
      </c>
      <c r="P68" s="27">
        <f t="shared" si="26"/>
        <v>6</v>
      </c>
      <c r="Q68" s="5">
        <f t="shared" si="21"/>
        <v>2250</v>
      </c>
      <c r="R68" s="1">
        <f t="shared" si="27"/>
        <v>9</v>
      </c>
      <c r="S68" s="32">
        <f t="shared" si="28"/>
        <v>25</v>
      </c>
      <c r="T68" s="23">
        <f t="shared" si="29"/>
        <v>1.0416666666666667</v>
      </c>
    </row>
    <row r="69" spans="1:20" x14ac:dyDescent="0.3">
      <c r="A69" s="3"/>
      <c r="B69" s="2" t="s">
        <v>2293</v>
      </c>
      <c r="C69" s="2" t="s">
        <v>435</v>
      </c>
      <c r="D69" s="2" t="s">
        <v>2294</v>
      </c>
      <c r="E69" s="2" t="s">
        <v>2295</v>
      </c>
      <c r="F69" s="2" t="s">
        <v>2296</v>
      </c>
      <c r="G69" s="2">
        <v>70</v>
      </c>
      <c r="H69" s="7" t="s">
        <v>2297</v>
      </c>
      <c r="I69" s="7" t="s">
        <v>1664</v>
      </c>
      <c r="J69" s="2" t="e">
        <f>G69/#REF!</f>
        <v>#REF!</v>
      </c>
      <c r="K69" s="5">
        <f t="shared" si="23"/>
        <v>500</v>
      </c>
      <c r="L69" s="27">
        <f t="shared" si="24"/>
        <v>2</v>
      </c>
      <c r="M69" s="5">
        <f t="shared" si="22"/>
        <v>800</v>
      </c>
      <c r="N69" s="27">
        <f t="shared" si="25"/>
        <v>8</v>
      </c>
      <c r="O69" s="5">
        <f t="shared" si="20"/>
        <v>2400</v>
      </c>
      <c r="P69" s="27">
        <f t="shared" si="26"/>
        <v>6</v>
      </c>
      <c r="Q69" s="5">
        <f t="shared" si="21"/>
        <v>2250</v>
      </c>
      <c r="R69" s="1">
        <f t="shared" si="27"/>
        <v>9</v>
      </c>
      <c r="S69" s="32">
        <f t="shared" si="28"/>
        <v>25</v>
      </c>
      <c r="T69" s="23">
        <f t="shared" si="29"/>
        <v>1.0416666666666667</v>
      </c>
    </row>
    <row r="70" spans="1:20" ht="28.8" x14ac:dyDescent="0.3">
      <c r="A70" s="3"/>
      <c r="B70" s="2" t="s">
        <v>2298</v>
      </c>
      <c r="C70" s="2"/>
      <c r="D70" s="2" t="s">
        <v>2299</v>
      </c>
      <c r="E70" s="2" t="s">
        <v>2300</v>
      </c>
      <c r="F70" s="2" t="s">
        <v>2301</v>
      </c>
      <c r="G70" s="2">
        <v>70</v>
      </c>
      <c r="H70" s="7" t="s">
        <v>2302</v>
      </c>
      <c r="I70" s="7" t="s">
        <v>2303</v>
      </c>
      <c r="J70" s="2" t="e">
        <f>G70/#REF!</f>
        <v>#REF!</v>
      </c>
      <c r="K70" s="5">
        <f t="shared" si="23"/>
        <v>500</v>
      </c>
      <c r="L70" s="27">
        <f t="shared" si="24"/>
        <v>2</v>
      </c>
      <c r="M70" s="5">
        <f t="shared" si="22"/>
        <v>800</v>
      </c>
      <c r="N70" s="27">
        <f t="shared" si="25"/>
        <v>8</v>
      </c>
      <c r="O70" s="5">
        <f t="shared" si="20"/>
        <v>2400</v>
      </c>
      <c r="P70" s="27">
        <f t="shared" si="26"/>
        <v>6</v>
      </c>
      <c r="Q70" s="5">
        <f t="shared" si="21"/>
        <v>2250</v>
      </c>
      <c r="R70" s="1">
        <f t="shared" si="27"/>
        <v>9</v>
      </c>
      <c r="S70" s="32">
        <f t="shared" si="28"/>
        <v>25</v>
      </c>
      <c r="T70" s="23">
        <f t="shared" si="29"/>
        <v>1.0416666666666667</v>
      </c>
    </row>
    <row r="71" spans="1:20" ht="28.8" x14ac:dyDescent="0.3">
      <c r="A71" s="3"/>
      <c r="B71" s="2" t="s">
        <v>2304</v>
      </c>
      <c r="C71" s="2"/>
      <c r="D71" s="2" t="s">
        <v>2305</v>
      </c>
      <c r="E71" s="2" t="s">
        <v>2306</v>
      </c>
      <c r="F71" s="2" t="s">
        <v>2307</v>
      </c>
      <c r="G71" s="2">
        <v>70</v>
      </c>
      <c r="H71" s="7" t="s">
        <v>2308</v>
      </c>
      <c r="I71" s="7" t="s">
        <v>1149</v>
      </c>
      <c r="J71" s="2" t="e">
        <f>G71/#REF!</f>
        <v>#REF!</v>
      </c>
      <c r="K71" s="5">
        <f t="shared" si="23"/>
        <v>500</v>
      </c>
      <c r="L71" s="27">
        <f t="shared" si="24"/>
        <v>2</v>
      </c>
      <c r="M71" s="5">
        <f t="shared" si="22"/>
        <v>800</v>
      </c>
      <c r="N71" s="27">
        <f t="shared" si="25"/>
        <v>8</v>
      </c>
      <c r="O71" s="5">
        <f t="shared" si="20"/>
        <v>2400</v>
      </c>
      <c r="P71" s="27">
        <f t="shared" si="26"/>
        <v>6</v>
      </c>
      <c r="Q71" s="5">
        <f t="shared" si="21"/>
        <v>2250</v>
      </c>
      <c r="R71" s="1">
        <f t="shared" si="27"/>
        <v>9</v>
      </c>
      <c r="S71" s="32">
        <f t="shared" si="28"/>
        <v>25</v>
      </c>
      <c r="T71" s="23">
        <f t="shared" si="29"/>
        <v>1.0416666666666667</v>
      </c>
    </row>
    <row r="72" spans="1:20" ht="28.8" x14ac:dyDescent="0.3">
      <c r="A72" s="3"/>
      <c r="B72" s="2" t="s">
        <v>2309</v>
      </c>
      <c r="C72" s="2"/>
      <c r="D72" s="2" t="s">
        <v>2310</v>
      </c>
      <c r="E72" s="2" t="s">
        <v>2311</v>
      </c>
      <c r="F72" s="2" t="s">
        <v>2312</v>
      </c>
      <c r="G72" s="2">
        <v>70</v>
      </c>
      <c r="H72" s="7" t="s">
        <v>2313</v>
      </c>
      <c r="I72" s="7" t="s">
        <v>227</v>
      </c>
      <c r="J72" s="2" t="e">
        <f>G72/#REF!</f>
        <v>#REF!</v>
      </c>
      <c r="K72" s="5">
        <f t="shared" si="23"/>
        <v>500</v>
      </c>
      <c r="L72" s="27">
        <f t="shared" si="24"/>
        <v>2</v>
      </c>
      <c r="M72" s="5">
        <f t="shared" si="22"/>
        <v>800</v>
      </c>
      <c r="N72" s="27">
        <f t="shared" si="25"/>
        <v>8</v>
      </c>
      <c r="O72" s="5">
        <f t="shared" si="20"/>
        <v>2400</v>
      </c>
      <c r="P72" s="27">
        <f t="shared" si="26"/>
        <v>6</v>
      </c>
      <c r="Q72" s="5">
        <f t="shared" si="21"/>
        <v>2250</v>
      </c>
      <c r="R72" s="1">
        <f t="shared" si="27"/>
        <v>9</v>
      </c>
      <c r="S72" s="32">
        <f t="shared" si="28"/>
        <v>25</v>
      </c>
      <c r="T72" s="23">
        <f t="shared" si="29"/>
        <v>1.0416666666666667</v>
      </c>
    </row>
    <row r="73" spans="1:20" ht="28.8" x14ac:dyDescent="0.3">
      <c r="A73" s="3"/>
      <c r="B73" s="2" t="s">
        <v>2314</v>
      </c>
      <c r="C73" s="2"/>
      <c r="D73" s="2" t="s">
        <v>2315</v>
      </c>
      <c r="E73" s="2" t="s">
        <v>2316</v>
      </c>
      <c r="F73" s="2" t="s">
        <v>2317</v>
      </c>
      <c r="G73" s="2">
        <v>69</v>
      </c>
      <c r="H73" s="7" t="s">
        <v>2318</v>
      </c>
      <c r="I73" s="7" t="s">
        <v>2154</v>
      </c>
      <c r="J73" s="2" t="e">
        <f>G73/#REF!</f>
        <v>#REF!</v>
      </c>
      <c r="K73" s="5">
        <f t="shared" si="23"/>
        <v>500</v>
      </c>
      <c r="L73" s="27">
        <f t="shared" si="24"/>
        <v>2</v>
      </c>
      <c r="M73" s="5">
        <f t="shared" si="22"/>
        <v>800</v>
      </c>
      <c r="N73" s="27">
        <f t="shared" si="25"/>
        <v>8</v>
      </c>
      <c r="O73" s="5">
        <f t="shared" si="20"/>
        <v>2400</v>
      </c>
      <c r="P73" s="27">
        <f t="shared" si="26"/>
        <v>6</v>
      </c>
      <c r="Q73" s="5">
        <f t="shared" si="21"/>
        <v>2250</v>
      </c>
      <c r="R73" s="1">
        <f t="shared" si="27"/>
        <v>9</v>
      </c>
      <c r="S73" s="32">
        <f t="shared" si="28"/>
        <v>25</v>
      </c>
      <c r="T73" s="23">
        <f t="shared" si="29"/>
        <v>1.0416666666666667</v>
      </c>
    </row>
    <row r="74" spans="1:20" x14ac:dyDescent="0.3">
      <c r="A74" s="3"/>
      <c r="B74" s="2" t="s">
        <v>2319</v>
      </c>
      <c r="C74" s="2"/>
      <c r="D74" s="2" t="s">
        <v>2320</v>
      </c>
      <c r="E74" s="2" t="s">
        <v>2321</v>
      </c>
      <c r="F74" s="2" t="s">
        <v>2322</v>
      </c>
      <c r="G74" s="2">
        <v>69</v>
      </c>
      <c r="H74" s="7" t="s">
        <v>2323</v>
      </c>
      <c r="I74" s="7" t="s">
        <v>2324</v>
      </c>
      <c r="J74" s="2" t="e">
        <f>G74/#REF!</f>
        <v>#REF!</v>
      </c>
      <c r="K74" s="5">
        <f t="shared" si="23"/>
        <v>500</v>
      </c>
      <c r="L74" s="27">
        <f t="shared" si="24"/>
        <v>2</v>
      </c>
      <c r="M74" s="5">
        <f t="shared" si="22"/>
        <v>800</v>
      </c>
      <c r="N74" s="27">
        <f t="shared" si="25"/>
        <v>8</v>
      </c>
      <c r="O74" s="5">
        <f t="shared" si="20"/>
        <v>2400</v>
      </c>
      <c r="P74" s="27">
        <f t="shared" si="26"/>
        <v>6</v>
      </c>
      <c r="Q74" s="5">
        <f t="shared" si="21"/>
        <v>2250</v>
      </c>
      <c r="R74" s="1">
        <f t="shared" si="27"/>
        <v>9</v>
      </c>
      <c r="S74" s="32">
        <f t="shared" si="28"/>
        <v>25</v>
      </c>
      <c r="T74" s="23">
        <f t="shared" si="29"/>
        <v>1.0416666666666667</v>
      </c>
    </row>
    <row r="75" spans="1:20" ht="28.8" x14ac:dyDescent="0.3">
      <c r="A75" s="3"/>
      <c r="B75" s="2" t="s">
        <v>2160</v>
      </c>
      <c r="C75" s="2" t="s">
        <v>67</v>
      </c>
      <c r="D75" s="2" t="s">
        <v>2161</v>
      </c>
      <c r="E75" s="2" t="s">
        <v>2162</v>
      </c>
      <c r="F75" s="2" t="s">
        <v>2163</v>
      </c>
      <c r="G75" s="2">
        <v>77</v>
      </c>
      <c r="H75" s="7" t="s">
        <v>2164</v>
      </c>
      <c r="I75" s="7" t="s">
        <v>2165</v>
      </c>
      <c r="J75" s="2" t="e">
        <f>G75/#REF!</f>
        <v>#REF!</v>
      </c>
      <c r="K75" s="5">
        <f t="shared" si="23"/>
        <v>500</v>
      </c>
      <c r="L75" s="27">
        <f t="shared" si="24"/>
        <v>2</v>
      </c>
      <c r="M75" s="5">
        <f t="shared" si="22"/>
        <v>800</v>
      </c>
      <c r="N75" s="27">
        <f t="shared" si="25"/>
        <v>8</v>
      </c>
      <c r="O75" s="5">
        <f t="shared" si="20"/>
        <v>2400</v>
      </c>
      <c r="P75" s="27">
        <f t="shared" si="26"/>
        <v>6</v>
      </c>
      <c r="Q75" s="5">
        <f t="shared" ref="Q75:Q122" si="30">250*10</f>
        <v>2500</v>
      </c>
      <c r="R75" s="1">
        <f t="shared" si="27"/>
        <v>10</v>
      </c>
      <c r="S75" s="32">
        <f t="shared" si="28"/>
        <v>26</v>
      </c>
      <c r="T75" s="23">
        <f t="shared" si="29"/>
        <v>1.0833333333333333</v>
      </c>
    </row>
    <row r="76" spans="1:20" ht="28.8" x14ac:dyDescent="0.3">
      <c r="A76" s="3"/>
      <c r="B76" s="2" t="s">
        <v>2166</v>
      </c>
      <c r="C76" s="2" t="s">
        <v>209</v>
      </c>
      <c r="D76" s="2" t="s">
        <v>2167</v>
      </c>
      <c r="E76" s="2" t="s">
        <v>2168</v>
      </c>
      <c r="F76" s="2" t="s">
        <v>1266</v>
      </c>
      <c r="G76" s="2">
        <v>77</v>
      </c>
      <c r="H76" s="7" t="s">
        <v>2169</v>
      </c>
      <c r="I76" s="7" t="s">
        <v>387</v>
      </c>
      <c r="J76" s="2" t="e">
        <f>G76/#REF!</f>
        <v>#REF!</v>
      </c>
      <c r="K76" s="5">
        <f t="shared" si="23"/>
        <v>500</v>
      </c>
      <c r="L76" s="27">
        <f t="shared" si="24"/>
        <v>2</v>
      </c>
      <c r="M76" s="5">
        <f t="shared" si="22"/>
        <v>800</v>
      </c>
      <c r="N76" s="27">
        <f t="shared" si="25"/>
        <v>8</v>
      </c>
      <c r="O76" s="5">
        <f t="shared" si="20"/>
        <v>2400</v>
      </c>
      <c r="P76" s="27">
        <f t="shared" si="26"/>
        <v>6</v>
      </c>
      <c r="Q76" s="5">
        <f t="shared" si="30"/>
        <v>2500</v>
      </c>
      <c r="R76" s="1">
        <f t="shared" si="27"/>
        <v>10</v>
      </c>
      <c r="S76" s="32">
        <f t="shared" si="28"/>
        <v>26</v>
      </c>
      <c r="T76" s="23">
        <f t="shared" si="29"/>
        <v>1.0833333333333333</v>
      </c>
    </row>
    <row r="77" spans="1:20" ht="28.8" x14ac:dyDescent="0.3">
      <c r="A77" s="3"/>
      <c r="B77" s="2" t="s">
        <v>2170</v>
      </c>
      <c r="C77" s="2" t="s">
        <v>209</v>
      </c>
      <c r="D77" s="2" t="s">
        <v>2171</v>
      </c>
      <c r="E77" s="2" t="s">
        <v>2172</v>
      </c>
      <c r="F77" s="2" t="s">
        <v>2173</v>
      </c>
      <c r="G77" s="2">
        <v>76</v>
      </c>
      <c r="H77" s="7" t="s">
        <v>2174</v>
      </c>
      <c r="I77" s="7" t="s">
        <v>2175</v>
      </c>
      <c r="J77" s="2" t="e">
        <f>G77/#REF!</f>
        <v>#REF!</v>
      </c>
      <c r="K77" s="5">
        <f t="shared" si="23"/>
        <v>500</v>
      </c>
      <c r="L77" s="27">
        <f t="shared" si="24"/>
        <v>2</v>
      </c>
      <c r="M77" s="5">
        <f t="shared" si="22"/>
        <v>800</v>
      </c>
      <c r="N77" s="27">
        <f t="shared" si="25"/>
        <v>8</v>
      </c>
      <c r="O77" s="5">
        <f t="shared" si="20"/>
        <v>2400</v>
      </c>
      <c r="P77" s="27">
        <f t="shared" si="26"/>
        <v>6</v>
      </c>
      <c r="Q77" s="5">
        <f t="shared" si="30"/>
        <v>2500</v>
      </c>
      <c r="R77" s="1">
        <f t="shared" si="27"/>
        <v>10</v>
      </c>
      <c r="S77" s="32">
        <f t="shared" si="28"/>
        <v>26</v>
      </c>
      <c r="T77" s="23">
        <f t="shared" si="29"/>
        <v>1.0833333333333333</v>
      </c>
    </row>
    <row r="78" spans="1:20" ht="28.8" x14ac:dyDescent="0.3">
      <c r="A78" s="3"/>
      <c r="B78" s="16" t="s">
        <v>2176</v>
      </c>
      <c r="C78" s="2"/>
      <c r="D78" s="2" t="s">
        <v>2177</v>
      </c>
      <c r="E78" s="2" t="s">
        <v>2178</v>
      </c>
      <c r="F78" s="2" t="s">
        <v>2179</v>
      </c>
      <c r="G78" s="2">
        <v>76</v>
      </c>
      <c r="H78" s="7" t="s">
        <v>2180</v>
      </c>
      <c r="I78" s="7" t="s">
        <v>95</v>
      </c>
      <c r="J78" s="2" t="e">
        <f>G78/#REF!</f>
        <v>#REF!</v>
      </c>
      <c r="K78" s="5">
        <f t="shared" si="23"/>
        <v>500</v>
      </c>
      <c r="L78" s="27">
        <f t="shared" si="24"/>
        <v>2</v>
      </c>
      <c r="M78" s="5">
        <f t="shared" si="22"/>
        <v>800</v>
      </c>
      <c r="N78" s="27">
        <f t="shared" si="25"/>
        <v>8</v>
      </c>
      <c r="O78" s="5">
        <f t="shared" si="20"/>
        <v>2400</v>
      </c>
      <c r="P78" s="27">
        <f t="shared" si="26"/>
        <v>6</v>
      </c>
      <c r="Q78" s="5">
        <f t="shared" si="30"/>
        <v>2500</v>
      </c>
      <c r="R78" s="1">
        <f t="shared" si="27"/>
        <v>10</v>
      </c>
      <c r="S78" s="32">
        <f t="shared" si="28"/>
        <v>26</v>
      </c>
      <c r="T78" s="23">
        <f t="shared" si="29"/>
        <v>1.0833333333333333</v>
      </c>
    </row>
    <row r="79" spans="1:20" ht="28.8" x14ac:dyDescent="0.3">
      <c r="A79" s="3"/>
      <c r="B79" s="2" t="s">
        <v>2181</v>
      </c>
      <c r="C79" s="2" t="s">
        <v>107</v>
      </c>
      <c r="D79" s="2" t="s">
        <v>2182</v>
      </c>
      <c r="E79" s="2" t="s">
        <v>2183</v>
      </c>
      <c r="F79" s="2" t="s">
        <v>2184</v>
      </c>
      <c r="G79" s="2">
        <v>75</v>
      </c>
      <c r="H79" s="7" t="s">
        <v>2185</v>
      </c>
      <c r="I79" s="7" t="s">
        <v>2186</v>
      </c>
      <c r="J79" s="2" t="e">
        <f>G79/#REF!</f>
        <v>#REF!</v>
      </c>
      <c r="K79" s="5">
        <f t="shared" si="23"/>
        <v>500</v>
      </c>
      <c r="L79" s="27">
        <f t="shared" si="24"/>
        <v>2</v>
      </c>
      <c r="M79" s="5">
        <f t="shared" si="22"/>
        <v>800</v>
      </c>
      <c r="N79" s="27">
        <f t="shared" si="25"/>
        <v>8</v>
      </c>
      <c r="O79" s="5">
        <f t="shared" si="20"/>
        <v>2400</v>
      </c>
      <c r="P79" s="27">
        <f t="shared" si="26"/>
        <v>6</v>
      </c>
      <c r="Q79" s="5">
        <f t="shared" si="30"/>
        <v>2500</v>
      </c>
      <c r="R79" s="1">
        <f t="shared" si="27"/>
        <v>10</v>
      </c>
      <c r="S79" s="32">
        <f t="shared" si="28"/>
        <v>26</v>
      </c>
      <c r="T79" s="23">
        <f t="shared" si="29"/>
        <v>1.0833333333333333</v>
      </c>
    </row>
    <row r="80" spans="1:20" ht="28.8" x14ac:dyDescent="0.3">
      <c r="A80" s="3"/>
      <c r="B80" s="2" t="s">
        <v>2187</v>
      </c>
      <c r="C80" s="2" t="s">
        <v>145</v>
      </c>
      <c r="D80" s="2" t="s">
        <v>2188</v>
      </c>
      <c r="E80" s="2" t="s">
        <v>2189</v>
      </c>
      <c r="F80" s="2" t="s">
        <v>2190</v>
      </c>
      <c r="G80" s="2">
        <v>75</v>
      </c>
      <c r="H80" s="7" t="s">
        <v>2191</v>
      </c>
      <c r="I80" s="7" t="s">
        <v>2192</v>
      </c>
      <c r="J80" s="2" t="e">
        <f>G80/#REF!</f>
        <v>#REF!</v>
      </c>
      <c r="K80" s="5">
        <f t="shared" si="23"/>
        <v>500</v>
      </c>
      <c r="L80" s="27">
        <f t="shared" si="24"/>
        <v>2</v>
      </c>
      <c r="M80" s="5">
        <f t="shared" si="22"/>
        <v>800</v>
      </c>
      <c r="N80" s="27">
        <f t="shared" si="25"/>
        <v>8</v>
      </c>
      <c r="O80" s="5">
        <f t="shared" si="20"/>
        <v>2400</v>
      </c>
      <c r="P80" s="27">
        <f t="shared" si="26"/>
        <v>6</v>
      </c>
      <c r="Q80" s="5">
        <f t="shared" si="30"/>
        <v>2500</v>
      </c>
      <c r="R80" s="1">
        <f t="shared" si="27"/>
        <v>10</v>
      </c>
      <c r="S80" s="32">
        <f t="shared" si="28"/>
        <v>26</v>
      </c>
      <c r="T80" s="23">
        <f t="shared" si="29"/>
        <v>1.0833333333333333</v>
      </c>
    </row>
    <row r="81" spans="1:20" ht="28.8" x14ac:dyDescent="0.3">
      <c r="A81" s="3"/>
      <c r="B81" s="2" t="s">
        <v>2193</v>
      </c>
      <c r="C81" s="2" t="s">
        <v>1258</v>
      </c>
      <c r="D81" s="2">
        <v>8124462636</v>
      </c>
      <c r="E81" s="2" t="s">
        <v>2194</v>
      </c>
      <c r="F81" s="2" t="s">
        <v>2195</v>
      </c>
      <c r="G81" s="2">
        <v>75</v>
      </c>
      <c r="H81" s="7" t="s">
        <v>2196</v>
      </c>
      <c r="I81" s="7" t="s">
        <v>2197</v>
      </c>
      <c r="J81" s="2" t="e">
        <f>G81/#REF!</f>
        <v>#REF!</v>
      </c>
      <c r="K81" s="5">
        <f t="shared" si="23"/>
        <v>500</v>
      </c>
      <c r="L81" s="27">
        <f t="shared" si="24"/>
        <v>2</v>
      </c>
      <c r="M81" s="5">
        <f t="shared" si="22"/>
        <v>800</v>
      </c>
      <c r="N81" s="27">
        <f t="shared" si="25"/>
        <v>8</v>
      </c>
      <c r="O81" s="5">
        <f t="shared" si="20"/>
        <v>2400</v>
      </c>
      <c r="P81" s="27">
        <f t="shared" si="26"/>
        <v>6</v>
      </c>
      <c r="Q81" s="5">
        <f t="shared" si="30"/>
        <v>2500</v>
      </c>
      <c r="R81" s="1">
        <f t="shared" si="27"/>
        <v>10</v>
      </c>
      <c r="S81" s="32">
        <f t="shared" si="28"/>
        <v>26</v>
      </c>
      <c r="T81" s="23">
        <f t="shared" si="29"/>
        <v>1.0833333333333333</v>
      </c>
    </row>
    <row r="82" spans="1:20" ht="28.8" x14ac:dyDescent="0.3">
      <c r="A82" s="3"/>
      <c r="B82" s="2" t="s">
        <v>2198</v>
      </c>
      <c r="C82" s="2" t="s">
        <v>511</v>
      </c>
      <c r="D82" s="2" t="s">
        <v>2199</v>
      </c>
      <c r="E82" s="2" t="s">
        <v>2200</v>
      </c>
      <c r="F82" s="2" t="s">
        <v>2201</v>
      </c>
      <c r="G82" s="2">
        <v>75</v>
      </c>
      <c r="H82" s="7" t="s">
        <v>2202</v>
      </c>
      <c r="I82" s="7" t="s">
        <v>1280</v>
      </c>
      <c r="J82" s="2" t="e">
        <f>G82/#REF!</f>
        <v>#REF!</v>
      </c>
      <c r="K82" s="5">
        <f t="shared" si="23"/>
        <v>500</v>
      </c>
      <c r="L82" s="27">
        <f t="shared" si="24"/>
        <v>2</v>
      </c>
      <c r="M82" s="5">
        <f t="shared" si="22"/>
        <v>800</v>
      </c>
      <c r="N82" s="27">
        <f t="shared" si="25"/>
        <v>8</v>
      </c>
      <c r="O82" s="5">
        <f t="shared" si="20"/>
        <v>2400</v>
      </c>
      <c r="P82" s="27">
        <f t="shared" si="26"/>
        <v>6</v>
      </c>
      <c r="Q82" s="5">
        <f t="shared" si="30"/>
        <v>2500</v>
      </c>
      <c r="R82" s="1">
        <f t="shared" si="27"/>
        <v>10</v>
      </c>
      <c r="S82" s="32">
        <f t="shared" si="28"/>
        <v>26</v>
      </c>
      <c r="T82" s="23">
        <f t="shared" si="29"/>
        <v>1.0833333333333333</v>
      </c>
    </row>
    <row r="83" spans="1:20" x14ac:dyDescent="0.3">
      <c r="A83" s="3"/>
      <c r="B83" s="2" t="s">
        <v>2203</v>
      </c>
      <c r="C83" s="2" t="s">
        <v>44</v>
      </c>
      <c r="D83" s="2" t="s">
        <v>2204</v>
      </c>
      <c r="E83" s="2" t="s">
        <v>2205</v>
      </c>
      <c r="F83" s="2" t="s">
        <v>2206</v>
      </c>
      <c r="G83" s="2">
        <v>75</v>
      </c>
      <c r="H83" s="7" t="s">
        <v>2207</v>
      </c>
      <c r="I83" s="7" t="s">
        <v>169</v>
      </c>
      <c r="J83" s="2" t="e">
        <f>G83/#REF!</f>
        <v>#REF!</v>
      </c>
      <c r="K83" s="5">
        <f t="shared" si="23"/>
        <v>500</v>
      </c>
      <c r="L83" s="27">
        <f t="shared" si="24"/>
        <v>2</v>
      </c>
      <c r="M83" s="5">
        <f t="shared" si="22"/>
        <v>800</v>
      </c>
      <c r="N83" s="27">
        <f t="shared" si="25"/>
        <v>8</v>
      </c>
      <c r="O83" s="5">
        <f t="shared" si="20"/>
        <v>2400</v>
      </c>
      <c r="P83" s="27">
        <f t="shared" si="26"/>
        <v>6</v>
      </c>
      <c r="Q83" s="5">
        <f t="shared" si="30"/>
        <v>2500</v>
      </c>
      <c r="R83" s="1">
        <f t="shared" si="27"/>
        <v>10</v>
      </c>
      <c r="S83" s="32">
        <f t="shared" si="28"/>
        <v>26</v>
      </c>
      <c r="T83" s="23">
        <f t="shared" si="29"/>
        <v>1.0833333333333333</v>
      </c>
    </row>
    <row r="84" spans="1:20" x14ac:dyDescent="0.3">
      <c r="A84" s="3"/>
      <c r="B84" s="2" t="s">
        <v>2208</v>
      </c>
      <c r="C84" s="2" t="s">
        <v>979</v>
      </c>
      <c r="D84" s="2" t="s">
        <v>2209</v>
      </c>
      <c r="E84" s="2" t="s">
        <v>2210</v>
      </c>
      <c r="F84" s="2" t="s">
        <v>2211</v>
      </c>
      <c r="G84" s="2">
        <v>75</v>
      </c>
      <c r="H84" s="7" t="s">
        <v>2212</v>
      </c>
      <c r="I84" s="7" t="s">
        <v>660</v>
      </c>
      <c r="J84" s="2" t="e">
        <f>G84/#REF!</f>
        <v>#REF!</v>
      </c>
      <c r="K84" s="5">
        <f t="shared" si="23"/>
        <v>500</v>
      </c>
      <c r="L84" s="27">
        <f t="shared" si="24"/>
        <v>2</v>
      </c>
      <c r="M84" s="5">
        <f t="shared" si="22"/>
        <v>800</v>
      </c>
      <c r="N84" s="27">
        <f t="shared" si="25"/>
        <v>8</v>
      </c>
      <c r="O84" s="5">
        <f t="shared" si="20"/>
        <v>2400</v>
      </c>
      <c r="P84" s="27">
        <f t="shared" si="26"/>
        <v>6</v>
      </c>
      <c r="Q84" s="5">
        <f t="shared" si="30"/>
        <v>2500</v>
      </c>
      <c r="R84" s="1">
        <f t="shared" si="27"/>
        <v>10</v>
      </c>
      <c r="S84" s="32">
        <f t="shared" si="28"/>
        <v>26</v>
      </c>
      <c r="T84" s="23">
        <f t="shared" si="29"/>
        <v>1.0833333333333333</v>
      </c>
    </row>
    <row r="85" spans="1:20" ht="28.8" x14ac:dyDescent="0.3">
      <c r="A85" s="3"/>
      <c r="B85" s="2" t="s">
        <v>2213</v>
      </c>
      <c r="C85" s="2" t="s">
        <v>411</v>
      </c>
      <c r="D85" s="2" t="s">
        <v>2214</v>
      </c>
      <c r="E85" s="2" t="s">
        <v>2215</v>
      </c>
      <c r="F85" s="2" t="s">
        <v>2216</v>
      </c>
      <c r="G85" s="2">
        <v>75</v>
      </c>
      <c r="H85" s="7" t="s">
        <v>2217</v>
      </c>
      <c r="I85" s="7" t="s">
        <v>95</v>
      </c>
      <c r="J85" s="2" t="e">
        <f>G85/#REF!</f>
        <v>#REF!</v>
      </c>
      <c r="K85" s="5">
        <f t="shared" si="23"/>
        <v>500</v>
      </c>
      <c r="L85" s="27">
        <f t="shared" si="24"/>
        <v>2</v>
      </c>
      <c r="M85" s="5">
        <f t="shared" si="22"/>
        <v>800</v>
      </c>
      <c r="N85" s="27">
        <f t="shared" si="25"/>
        <v>8</v>
      </c>
      <c r="O85" s="5">
        <f t="shared" si="20"/>
        <v>2400</v>
      </c>
      <c r="P85" s="27">
        <f t="shared" si="26"/>
        <v>6</v>
      </c>
      <c r="Q85" s="5">
        <f t="shared" si="30"/>
        <v>2500</v>
      </c>
      <c r="R85" s="1">
        <f t="shared" si="27"/>
        <v>10</v>
      </c>
      <c r="S85" s="32">
        <f t="shared" si="28"/>
        <v>26</v>
      </c>
      <c r="T85" s="23">
        <f t="shared" si="29"/>
        <v>1.0833333333333333</v>
      </c>
    </row>
    <row r="86" spans="1:20" x14ac:dyDescent="0.3">
      <c r="A86" s="3"/>
      <c r="B86" s="2" t="s">
        <v>2218</v>
      </c>
      <c r="C86" s="2" t="s">
        <v>209</v>
      </c>
      <c r="D86" s="2" t="s">
        <v>2219</v>
      </c>
      <c r="E86" s="2" t="s">
        <v>2220</v>
      </c>
      <c r="F86" s="2" t="s">
        <v>2221</v>
      </c>
      <c r="G86" s="2">
        <v>75</v>
      </c>
      <c r="H86" s="7" t="s">
        <v>2222</v>
      </c>
      <c r="I86" s="7" t="s">
        <v>743</v>
      </c>
      <c r="J86" s="2" t="e">
        <f>G86/#REF!</f>
        <v>#REF!</v>
      </c>
      <c r="K86" s="5">
        <f t="shared" si="23"/>
        <v>500</v>
      </c>
      <c r="L86" s="27">
        <f t="shared" si="24"/>
        <v>2</v>
      </c>
      <c r="M86" s="5">
        <f t="shared" si="22"/>
        <v>800</v>
      </c>
      <c r="N86" s="27">
        <f t="shared" si="25"/>
        <v>8</v>
      </c>
      <c r="O86" s="5">
        <f t="shared" si="20"/>
        <v>2400</v>
      </c>
      <c r="P86" s="27">
        <f t="shared" si="26"/>
        <v>6</v>
      </c>
      <c r="Q86" s="5">
        <f t="shared" si="30"/>
        <v>2500</v>
      </c>
      <c r="R86" s="1">
        <f t="shared" si="27"/>
        <v>10</v>
      </c>
      <c r="S86" s="32">
        <f t="shared" si="28"/>
        <v>26</v>
      </c>
      <c r="T86" s="23">
        <f t="shared" si="29"/>
        <v>1.0833333333333333</v>
      </c>
    </row>
    <row r="87" spans="1:20" ht="28.8" x14ac:dyDescent="0.3">
      <c r="A87" s="3"/>
      <c r="B87" s="2" t="s">
        <v>2223</v>
      </c>
      <c r="C87" s="2" t="s">
        <v>73</v>
      </c>
      <c r="D87" s="20" t="s">
        <v>2906</v>
      </c>
      <c r="E87" s="2" t="s">
        <v>2224</v>
      </c>
      <c r="F87" s="2" t="s">
        <v>2225</v>
      </c>
      <c r="G87" s="2">
        <v>75</v>
      </c>
      <c r="H87" s="7" t="s">
        <v>2226</v>
      </c>
      <c r="I87" s="7" t="s">
        <v>677</v>
      </c>
      <c r="J87" s="2" t="e">
        <f>G87/#REF!</f>
        <v>#REF!</v>
      </c>
      <c r="K87" s="5">
        <f t="shared" si="23"/>
        <v>500</v>
      </c>
      <c r="L87" s="27">
        <f t="shared" si="24"/>
        <v>2</v>
      </c>
      <c r="M87" s="5">
        <f t="shared" si="22"/>
        <v>800</v>
      </c>
      <c r="N87" s="27">
        <f t="shared" si="25"/>
        <v>8</v>
      </c>
      <c r="O87" s="5">
        <f t="shared" si="20"/>
        <v>2400</v>
      </c>
      <c r="P87" s="27">
        <f t="shared" si="26"/>
        <v>6</v>
      </c>
      <c r="Q87" s="5">
        <f t="shared" si="30"/>
        <v>2500</v>
      </c>
      <c r="R87" s="1">
        <f t="shared" si="27"/>
        <v>10</v>
      </c>
      <c r="S87" s="32">
        <f t="shared" si="28"/>
        <v>26</v>
      </c>
      <c r="T87" s="23">
        <f t="shared" si="29"/>
        <v>1.0833333333333333</v>
      </c>
    </row>
    <row r="88" spans="1:20" ht="28.8" x14ac:dyDescent="0.3">
      <c r="A88" s="3"/>
      <c r="B88" s="2" t="s">
        <v>2227</v>
      </c>
      <c r="C88" s="2" t="s">
        <v>890</v>
      </c>
      <c r="D88" s="2" t="s">
        <v>2228</v>
      </c>
      <c r="E88" s="2" t="s">
        <v>2229</v>
      </c>
      <c r="F88" s="2" t="s">
        <v>2230</v>
      </c>
      <c r="G88" s="2">
        <v>75</v>
      </c>
      <c r="H88" s="7" t="s">
        <v>2231</v>
      </c>
      <c r="I88" s="7" t="s">
        <v>810</v>
      </c>
      <c r="J88" s="2" t="e">
        <f>G88/#REF!</f>
        <v>#REF!</v>
      </c>
      <c r="K88" s="5">
        <f t="shared" si="23"/>
        <v>500</v>
      </c>
      <c r="L88" s="27">
        <f t="shared" si="24"/>
        <v>2</v>
      </c>
      <c r="M88" s="5">
        <f t="shared" si="22"/>
        <v>800</v>
      </c>
      <c r="N88" s="27">
        <f t="shared" si="25"/>
        <v>8</v>
      </c>
      <c r="O88" s="5">
        <f t="shared" si="20"/>
        <v>2400</v>
      </c>
      <c r="P88" s="27">
        <f t="shared" si="26"/>
        <v>6</v>
      </c>
      <c r="Q88" s="5">
        <f t="shared" si="30"/>
        <v>2500</v>
      </c>
      <c r="R88" s="1">
        <f t="shared" si="27"/>
        <v>10</v>
      </c>
      <c r="S88" s="32">
        <f t="shared" si="28"/>
        <v>26</v>
      </c>
      <c r="T88" s="23">
        <f t="shared" si="29"/>
        <v>1.0833333333333333</v>
      </c>
    </row>
    <row r="89" spans="1:20" ht="28.8" x14ac:dyDescent="0.3">
      <c r="A89" s="3"/>
      <c r="B89" s="2" t="s">
        <v>2232</v>
      </c>
      <c r="C89" s="2"/>
      <c r="D89" s="2">
        <v>2607472353</v>
      </c>
      <c r="E89" s="2" t="s">
        <v>2233</v>
      </c>
      <c r="F89" s="2" t="s">
        <v>2234</v>
      </c>
      <c r="G89" s="2">
        <v>75</v>
      </c>
      <c r="H89" s="7" t="s">
        <v>2235</v>
      </c>
      <c r="I89" s="7" t="s">
        <v>2236</v>
      </c>
      <c r="J89" s="2" t="e">
        <f>G89/#REF!</f>
        <v>#REF!</v>
      </c>
      <c r="K89" s="5">
        <f t="shared" si="23"/>
        <v>500</v>
      </c>
      <c r="L89" s="27">
        <f t="shared" si="24"/>
        <v>2</v>
      </c>
      <c r="M89" s="5">
        <f t="shared" si="22"/>
        <v>800</v>
      </c>
      <c r="N89" s="27">
        <f t="shared" si="25"/>
        <v>8</v>
      </c>
      <c r="O89" s="5">
        <f t="shared" si="20"/>
        <v>2400</v>
      </c>
      <c r="P89" s="27">
        <f t="shared" si="26"/>
        <v>6</v>
      </c>
      <c r="Q89" s="5">
        <f t="shared" si="30"/>
        <v>2500</v>
      </c>
      <c r="R89" s="1">
        <f t="shared" si="27"/>
        <v>10</v>
      </c>
      <c r="S89" s="32">
        <f t="shared" si="28"/>
        <v>26</v>
      </c>
      <c r="T89" s="23">
        <f t="shared" si="29"/>
        <v>1.0833333333333333</v>
      </c>
    </row>
    <row r="90" spans="1:20" x14ac:dyDescent="0.3">
      <c r="A90" s="3"/>
      <c r="B90" s="2" t="s">
        <v>2237</v>
      </c>
      <c r="C90" s="2"/>
      <c r="D90" s="2" t="s">
        <v>2238</v>
      </c>
      <c r="E90" s="2" t="s">
        <v>2239</v>
      </c>
      <c r="F90" s="2" t="s">
        <v>2240</v>
      </c>
      <c r="G90" s="2">
        <v>75</v>
      </c>
      <c r="H90" s="7" t="s">
        <v>2241</v>
      </c>
      <c r="I90" s="7" t="s">
        <v>1024</v>
      </c>
      <c r="J90" s="2" t="e">
        <f>G90/#REF!</f>
        <v>#REF!</v>
      </c>
      <c r="K90" s="5">
        <f t="shared" si="23"/>
        <v>500</v>
      </c>
      <c r="L90" s="27">
        <f t="shared" si="24"/>
        <v>2</v>
      </c>
      <c r="M90" s="5">
        <f t="shared" si="22"/>
        <v>800</v>
      </c>
      <c r="N90" s="27">
        <f t="shared" si="25"/>
        <v>8</v>
      </c>
      <c r="O90" s="5">
        <f t="shared" si="20"/>
        <v>2400</v>
      </c>
      <c r="P90" s="27">
        <f t="shared" si="26"/>
        <v>6</v>
      </c>
      <c r="Q90" s="5">
        <f t="shared" si="30"/>
        <v>2500</v>
      </c>
      <c r="R90" s="1">
        <f t="shared" si="27"/>
        <v>10</v>
      </c>
      <c r="S90" s="32">
        <f t="shared" si="28"/>
        <v>26</v>
      </c>
      <c r="T90" s="23">
        <f t="shared" si="29"/>
        <v>1.0833333333333333</v>
      </c>
    </row>
    <row r="91" spans="1:20" ht="28.8" x14ac:dyDescent="0.3">
      <c r="A91" s="3"/>
      <c r="B91" s="2" t="s">
        <v>2242</v>
      </c>
      <c r="C91" s="2"/>
      <c r="D91" s="2" t="s">
        <v>2243</v>
      </c>
      <c r="E91" s="2" t="s">
        <v>2244</v>
      </c>
      <c r="F91" s="2" t="s">
        <v>2245</v>
      </c>
      <c r="G91" s="2">
        <v>75</v>
      </c>
      <c r="H91" s="7" t="s">
        <v>2246</v>
      </c>
      <c r="I91" s="7" t="s">
        <v>397</v>
      </c>
      <c r="J91" s="2" t="e">
        <f>G91/#REF!</f>
        <v>#REF!</v>
      </c>
      <c r="K91" s="5">
        <f t="shared" si="23"/>
        <v>500</v>
      </c>
      <c r="L91" s="27">
        <f t="shared" si="24"/>
        <v>2</v>
      </c>
      <c r="M91" s="5">
        <f t="shared" si="22"/>
        <v>800</v>
      </c>
      <c r="N91" s="27">
        <f t="shared" si="25"/>
        <v>8</v>
      </c>
      <c r="O91" s="5">
        <f t="shared" si="20"/>
        <v>2400</v>
      </c>
      <c r="P91" s="27">
        <f t="shared" si="26"/>
        <v>6</v>
      </c>
      <c r="Q91" s="5">
        <f t="shared" si="30"/>
        <v>2500</v>
      </c>
      <c r="R91" s="1">
        <f t="shared" si="27"/>
        <v>10</v>
      </c>
      <c r="S91" s="32">
        <f t="shared" si="28"/>
        <v>26</v>
      </c>
      <c r="T91" s="23">
        <f t="shared" si="29"/>
        <v>1.0833333333333333</v>
      </c>
    </row>
    <row r="92" spans="1:20" ht="28.8" x14ac:dyDescent="0.3">
      <c r="A92" s="3"/>
      <c r="B92" s="2" t="s">
        <v>2144</v>
      </c>
      <c r="C92" s="2" t="s">
        <v>107</v>
      </c>
      <c r="D92" s="2" t="s">
        <v>2145</v>
      </c>
      <c r="E92" s="2" t="s">
        <v>2146</v>
      </c>
      <c r="F92" s="2" t="s">
        <v>2147</v>
      </c>
      <c r="G92" s="2">
        <v>79</v>
      </c>
      <c r="H92" s="7" t="s">
        <v>2148</v>
      </c>
      <c r="I92" s="7" t="s">
        <v>1423</v>
      </c>
      <c r="J92" s="2" t="e">
        <f>G92/#REF!</f>
        <v>#REF!</v>
      </c>
      <c r="K92" s="5">
        <f t="shared" si="23"/>
        <v>500</v>
      </c>
      <c r="L92" s="27">
        <f t="shared" si="24"/>
        <v>2</v>
      </c>
      <c r="M92" s="5">
        <f t="shared" ref="M92:M133" si="31">100*9</f>
        <v>900</v>
      </c>
      <c r="N92" s="27">
        <f t="shared" si="25"/>
        <v>9</v>
      </c>
      <c r="O92" s="5">
        <f t="shared" si="20"/>
        <v>2400</v>
      </c>
      <c r="P92" s="27">
        <f t="shared" si="26"/>
        <v>6</v>
      </c>
      <c r="Q92" s="5">
        <f t="shared" si="30"/>
        <v>2500</v>
      </c>
      <c r="R92" s="1">
        <f t="shared" si="27"/>
        <v>10</v>
      </c>
      <c r="S92" s="32">
        <f t="shared" si="28"/>
        <v>27</v>
      </c>
      <c r="T92" s="23">
        <f t="shared" si="29"/>
        <v>1.125</v>
      </c>
    </row>
    <row r="93" spans="1:20" ht="28.8" x14ac:dyDescent="0.3">
      <c r="A93" s="3"/>
      <c r="B93" s="2" t="s">
        <v>2149</v>
      </c>
      <c r="C93" s="2" t="s">
        <v>107</v>
      </c>
      <c r="D93" s="2" t="s">
        <v>2150</v>
      </c>
      <c r="E93" s="2" t="s">
        <v>2151</v>
      </c>
      <c r="F93" s="2" t="s">
        <v>2152</v>
      </c>
      <c r="G93" s="2">
        <v>78</v>
      </c>
      <c r="H93" s="7" t="s">
        <v>2153</v>
      </c>
      <c r="I93" s="7" t="s">
        <v>2154</v>
      </c>
      <c r="J93" s="2" t="e">
        <f>G93/#REF!</f>
        <v>#REF!</v>
      </c>
      <c r="K93" s="5">
        <f t="shared" si="23"/>
        <v>500</v>
      </c>
      <c r="L93" s="27">
        <f t="shared" si="24"/>
        <v>2</v>
      </c>
      <c r="M93" s="5">
        <f t="shared" si="31"/>
        <v>900</v>
      </c>
      <c r="N93" s="27">
        <f t="shared" si="25"/>
        <v>9</v>
      </c>
      <c r="O93" s="5">
        <f t="shared" si="20"/>
        <v>2400</v>
      </c>
      <c r="P93" s="27">
        <f t="shared" si="26"/>
        <v>6</v>
      </c>
      <c r="Q93" s="5">
        <f t="shared" si="30"/>
        <v>2500</v>
      </c>
      <c r="R93" s="1">
        <f t="shared" si="27"/>
        <v>10</v>
      </c>
      <c r="S93" s="32">
        <f t="shared" si="28"/>
        <v>27</v>
      </c>
      <c r="T93" s="23">
        <f t="shared" si="29"/>
        <v>1.125</v>
      </c>
    </row>
    <row r="94" spans="1:20" ht="28.8" x14ac:dyDescent="0.3">
      <c r="A94" s="3"/>
      <c r="B94" s="2" t="s">
        <v>2155</v>
      </c>
      <c r="C94" s="2" t="s">
        <v>890</v>
      </c>
      <c r="D94" s="2" t="s">
        <v>2156</v>
      </c>
      <c r="E94" s="2" t="s">
        <v>2157</v>
      </c>
      <c r="F94" s="2" t="s">
        <v>2158</v>
      </c>
      <c r="G94" s="2">
        <v>78</v>
      </c>
      <c r="H94" s="7" t="s">
        <v>2159</v>
      </c>
      <c r="I94" s="7" t="s">
        <v>1776</v>
      </c>
      <c r="J94" s="2" t="e">
        <f>G94/#REF!</f>
        <v>#REF!</v>
      </c>
      <c r="K94" s="5">
        <f t="shared" si="23"/>
        <v>500</v>
      </c>
      <c r="L94" s="27">
        <f t="shared" si="24"/>
        <v>2</v>
      </c>
      <c r="M94" s="5">
        <f t="shared" si="31"/>
        <v>900</v>
      </c>
      <c r="N94" s="27">
        <f t="shared" si="25"/>
        <v>9</v>
      </c>
      <c r="O94" s="5">
        <f t="shared" si="20"/>
        <v>2400</v>
      </c>
      <c r="P94" s="27">
        <f t="shared" si="26"/>
        <v>6</v>
      </c>
      <c r="Q94" s="5">
        <f t="shared" si="30"/>
        <v>2500</v>
      </c>
      <c r="R94" s="1">
        <f t="shared" si="27"/>
        <v>10</v>
      </c>
      <c r="S94" s="32">
        <f t="shared" si="28"/>
        <v>27</v>
      </c>
      <c r="T94" s="23">
        <f t="shared" si="29"/>
        <v>1.125</v>
      </c>
    </row>
    <row r="95" spans="1:20" ht="28.8" x14ac:dyDescent="0.3">
      <c r="A95" s="3"/>
      <c r="B95" s="2" t="s">
        <v>1993</v>
      </c>
      <c r="C95" s="2" t="s">
        <v>107</v>
      </c>
      <c r="D95" s="2" t="s">
        <v>1994</v>
      </c>
      <c r="E95" s="2" t="s">
        <v>1995</v>
      </c>
      <c r="F95" s="2" t="s">
        <v>1996</v>
      </c>
      <c r="G95" s="2">
        <v>82</v>
      </c>
      <c r="H95" s="7" t="s">
        <v>1997</v>
      </c>
      <c r="I95" s="7" t="s">
        <v>42</v>
      </c>
      <c r="J95" s="2" t="e">
        <f>G95/#REF!</f>
        <v>#REF!</v>
      </c>
      <c r="K95" s="5">
        <f t="shared" si="23"/>
        <v>500</v>
      </c>
      <c r="L95" s="27">
        <f t="shared" si="24"/>
        <v>2</v>
      </c>
      <c r="M95" s="5">
        <f t="shared" si="31"/>
        <v>900</v>
      </c>
      <c r="N95" s="27">
        <f t="shared" si="25"/>
        <v>9</v>
      </c>
      <c r="O95" s="5">
        <f t="shared" ref="O95:O126" si="32">400*7</f>
        <v>2800</v>
      </c>
      <c r="P95" s="27">
        <f t="shared" si="26"/>
        <v>7</v>
      </c>
      <c r="Q95" s="5">
        <f t="shared" si="30"/>
        <v>2500</v>
      </c>
      <c r="R95" s="1">
        <f t="shared" si="27"/>
        <v>10</v>
      </c>
      <c r="S95" s="32">
        <f t="shared" si="28"/>
        <v>28</v>
      </c>
      <c r="T95" s="23">
        <f t="shared" si="29"/>
        <v>1.1666666666666667</v>
      </c>
    </row>
    <row r="96" spans="1:20" ht="28.8" x14ac:dyDescent="0.3">
      <c r="A96" s="3"/>
      <c r="B96" s="2" t="s">
        <v>1998</v>
      </c>
      <c r="C96" s="2" t="s">
        <v>107</v>
      </c>
      <c r="D96" s="2" t="s">
        <v>1999</v>
      </c>
      <c r="E96" s="2" t="s">
        <v>2000</v>
      </c>
      <c r="F96" s="2" t="s">
        <v>2001</v>
      </c>
      <c r="G96" s="2">
        <v>82</v>
      </c>
      <c r="H96" s="7" t="s">
        <v>2002</v>
      </c>
      <c r="I96" s="7" t="s">
        <v>2003</v>
      </c>
      <c r="J96" s="2" t="e">
        <f>G96/#REF!</f>
        <v>#REF!</v>
      </c>
      <c r="K96" s="5">
        <f t="shared" si="23"/>
        <v>500</v>
      </c>
      <c r="L96" s="27">
        <f t="shared" si="24"/>
        <v>2</v>
      </c>
      <c r="M96" s="5">
        <f t="shared" si="31"/>
        <v>900</v>
      </c>
      <c r="N96" s="27">
        <f t="shared" si="25"/>
        <v>9</v>
      </c>
      <c r="O96" s="5">
        <f t="shared" si="32"/>
        <v>2800</v>
      </c>
      <c r="P96" s="27">
        <f t="shared" si="26"/>
        <v>7</v>
      </c>
      <c r="Q96" s="5">
        <f t="shared" si="30"/>
        <v>2500</v>
      </c>
      <c r="R96" s="1">
        <f t="shared" si="27"/>
        <v>10</v>
      </c>
      <c r="S96" s="32">
        <f t="shared" si="28"/>
        <v>28</v>
      </c>
      <c r="T96" s="23">
        <f t="shared" si="29"/>
        <v>1.1666666666666667</v>
      </c>
    </row>
    <row r="97" spans="1:20" ht="28.8" x14ac:dyDescent="0.3">
      <c r="A97" s="3"/>
      <c r="B97" s="2" t="s">
        <v>2004</v>
      </c>
      <c r="C97" s="2" t="s">
        <v>209</v>
      </c>
      <c r="D97" s="2" t="s">
        <v>2005</v>
      </c>
      <c r="E97" s="2" t="s">
        <v>2006</v>
      </c>
      <c r="F97" s="2" t="s">
        <v>2007</v>
      </c>
      <c r="G97" s="2">
        <v>82</v>
      </c>
      <c r="H97" s="7" t="s">
        <v>2008</v>
      </c>
      <c r="I97" s="7" t="s">
        <v>2009</v>
      </c>
      <c r="J97" s="2" t="e">
        <f>G97/#REF!</f>
        <v>#REF!</v>
      </c>
      <c r="K97" s="5">
        <f t="shared" si="23"/>
        <v>500</v>
      </c>
      <c r="L97" s="27">
        <f t="shared" si="24"/>
        <v>2</v>
      </c>
      <c r="M97" s="5">
        <f t="shared" si="31"/>
        <v>900</v>
      </c>
      <c r="N97" s="27">
        <f t="shared" si="25"/>
        <v>9</v>
      </c>
      <c r="O97" s="5">
        <f t="shared" si="32"/>
        <v>2800</v>
      </c>
      <c r="P97" s="27">
        <f t="shared" si="26"/>
        <v>7</v>
      </c>
      <c r="Q97" s="5">
        <f t="shared" si="30"/>
        <v>2500</v>
      </c>
      <c r="R97" s="1">
        <f t="shared" si="27"/>
        <v>10</v>
      </c>
      <c r="S97" s="32">
        <f t="shared" si="28"/>
        <v>28</v>
      </c>
      <c r="T97" s="23">
        <f t="shared" si="29"/>
        <v>1.1666666666666667</v>
      </c>
    </row>
    <row r="98" spans="1:20" ht="28.8" x14ac:dyDescent="0.3">
      <c r="A98" s="3"/>
      <c r="B98" s="16" t="s">
        <v>2010</v>
      </c>
      <c r="C98" s="2" t="s">
        <v>435</v>
      </c>
      <c r="D98" s="2" t="s">
        <v>2011</v>
      </c>
      <c r="E98" s="2" t="s">
        <v>2012</v>
      </c>
      <c r="F98" s="2" t="s">
        <v>2013</v>
      </c>
      <c r="G98" s="2">
        <v>81</v>
      </c>
      <c r="H98" s="7" t="s">
        <v>2014</v>
      </c>
      <c r="I98" s="7" t="s">
        <v>1515</v>
      </c>
      <c r="J98" s="2" t="e">
        <f>G98/#REF!</f>
        <v>#REF!</v>
      </c>
      <c r="K98" s="5">
        <f t="shared" ref="K98:K122" si="33">250*2</f>
        <v>500</v>
      </c>
      <c r="L98" s="27">
        <f t="shared" ref="L98:L129" si="34">K98/250</f>
        <v>2</v>
      </c>
      <c r="M98" s="5">
        <f t="shared" si="31"/>
        <v>900</v>
      </c>
      <c r="N98" s="27">
        <f t="shared" ref="N98:N129" si="35">M98/100</f>
        <v>9</v>
      </c>
      <c r="O98" s="5">
        <f t="shared" si="32"/>
        <v>2800</v>
      </c>
      <c r="P98" s="27">
        <f t="shared" ref="P98:P129" si="36">O98/400</f>
        <v>7</v>
      </c>
      <c r="Q98" s="5">
        <f t="shared" si="30"/>
        <v>2500</v>
      </c>
      <c r="R98" s="1">
        <f t="shared" ref="R98:R129" si="37">Q98/250</f>
        <v>10</v>
      </c>
      <c r="S98" s="32">
        <f t="shared" ref="S98:S129" si="38">SUM(L98,N98,P98,R98)</f>
        <v>28</v>
      </c>
      <c r="T98" s="23">
        <f t="shared" ref="T98:T129" si="39">S98/24</f>
        <v>1.1666666666666667</v>
      </c>
    </row>
    <row r="99" spans="1:20" ht="28.8" x14ac:dyDescent="0.3">
      <c r="A99" s="3"/>
      <c r="B99" s="2" t="s">
        <v>2015</v>
      </c>
      <c r="C99" s="2"/>
      <c r="D99" s="2" t="s">
        <v>2016</v>
      </c>
      <c r="E99" s="2" t="s">
        <v>2017</v>
      </c>
      <c r="F99" s="2" t="s">
        <v>2018</v>
      </c>
      <c r="G99" s="2">
        <v>81</v>
      </c>
      <c r="H99" s="7" t="s">
        <v>2019</v>
      </c>
      <c r="I99" s="7" t="s">
        <v>2020</v>
      </c>
      <c r="J99" s="2" t="e">
        <f>G99/#REF!</f>
        <v>#REF!</v>
      </c>
      <c r="K99" s="5">
        <f t="shared" si="33"/>
        <v>500</v>
      </c>
      <c r="L99" s="27">
        <f t="shared" si="34"/>
        <v>2</v>
      </c>
      <c r="M99" s="5">
        <f t="shared" si="31"/>
        <v>900</v>
      </c>
      <c r="N99" s="27">
        <f t="shared" si="35"/>
        <v>9</v>
      </c>
      <c r="O99" s="5">
        <f t="shared" si="32"/>
        <v>2800</v>
      </c>
      <c r="P99" s="27">
        <f t="shared" si="36"/>
        <v>7</v>
      </c>
      <c r="Q99" s="5">
        <f t="shared" si="30"/>
        <v>2500</v>
      </c>
      <c r="R99" s="1">
        <f t="shared" si="37"/>
        <v>10</v>
      </c>
      <c r="S99" s="32">
        <f t="shared" si="38"/>
        <v>28</v>
      </c>
      <c r="T99" s="23">
        <f t="shared" si="39"/>
        <v>1.1666666666666667</v>
      </c>
    </row>
    <row r="100" spans="1:20" x14ac:dyDescent="0.3">
      <c r="A100" s="3"/>
      <c r="B100" s="2" t="s">
        <v>2021</v>
      </c>
      <c r="C100" s="2" t="s">
        <v>794</v>
      </c>
      <c r="D100" s="2">
        <v>8128293444</v>
      </c>
      <c r="E100" s="2" t="s">
        <v>2022</v>
      </c>
      <c r="F100" s="2" t="s">
        <v>2023</v>
      </c>
      <c r="G100" s="2">
        <v>80</v>
      </c>
      <c r="H100" s="7" t="s">
        <v>2024</v>
      </c>
      <c r="I100" s="7" t="s">
        <v>2025</v>
      </c>
      <c r="J100" s="2" t="e">
        <f>G100/#REF!</f>
        <v>#REF!</v>
      </c>
      <c r="K100" s="5">
        <f t="shared" si="33"/>
        <v>500</v>
      </c>
      <c r="L100" s="27">
        <f t="shared" si="34"/>
        <v>2</v>
      </c>
      <c r="M100" s="5">
        <f t="shared" si="31"/>
        <v>900</v>
      </c>
      <c r="N100" s="27">
        <f t="shared" si="35"/>
        <v>9</v>
      </c>
      <c r="O100" s="5">
        <f t="shared" si="32"/>
        <v>2800</v>
      </c>
      <c r="P100" s="27">
        <f t="shared" si="36"/>
        <v>7</v>
      </c>
      <c r="Q100" s="5">
        <f t="shared" si="30"/>
        <v>2500</v>
      </c>
      <c r="R100" s="1">
        <f t="shared" si="37"/>
        <v>10</v>
      </c>
      <c r="S100" s="32">
        <f t="shared" si="38"/>
        <v>28</v>
      </c>
      <c r="T100" s="23">
        <f t="shared" si="39"/>
        <v>1.1666666666666667</v>
      </c>
    </row>
    <row r="101" spans="1:20" x14ac:dyDescent="0.3">
      <c r="A101" s="3"/>
      <c r="B101" s="2" t="s">
        <v>2026</v>
      </c>
      <c r="C101" s="2" t="s">
        <v>107</v>
      </c>
      <c r="D101" s="2" t="s">
        <v>2027</v>
      </c>
      <c r="E101" s="2" t="s">
        <v>2028</v>
      </c>
      <c r="F101" s="2" t="s">
        <v>2029</v>
      </c>
      <c r="G101" s="2">
        <v>80</v>
      </c>
      <c r="H101" s="7" t="s">
        <v>2030</v>
      </c>
      <c r="I101" s="7" t="s">
        <v>2031</v>
      </c>
      <c r="J101" s="2" t="e">
        <f>G101/#REF!</f>
        <v>#REF!</v>
      </c>
      <c r="K101" s="5">
        <f t="shared" si="33"/>
        <v>500</v>
      </c>
      <c r="L101" s="27">
        <f t="shared" si="34"/>
        <v>2</v>
      </c>
      <c r="M101" s="5">
        <f t="shared" si="31"/>
        <v>900</v>
      </c>
      <c r="N101" s="27">
        <f t="shared" si="35"/>
        <v>9</v>
      </c>
      <c r="O101" s="5">
        <f t="shared" si="32"/>
        <v>2800</v>
      </c>
      <c r="P101" s="27">
        <f t="shared" si="36"/>
        <v>7</v>
      </c>
      <c r="Q101" s="5">
        <f t="shared" si="30"/>
        <v>2500</v>
      </c>
      <c r="R101" s="1">
        <f t="shared" si="37"/>
        <v>10</v>
      </c>
      <c r="S101" s="32">
        <f t="shared" si="38"/>
        <v>28</v>
      </c>
      <c r="T101" s="23">
        <f t="shared" si="39"/>
        <v>1.1666666666666667</v>
      </c>
    </row>
    <row r="102" spans="1:20" ht="28.8" x14ac:dyDescent="0.3">
      <c r="A102" s="3"/>
      <c r="B102" s="2" t="s">
        <v>2032</v>
      </c>
      <c r="C102" s="2" t="s">
        <v>107</v>
      </c>
      <c r="D102" s="2" t="s">
        <v>2033</v>
      </c>
      <c r="E102" s="2" t="s">
        <v>2034</v>
      </c>
      <c r="F102" s="2" t="s">
        <v>2035</v>
      </c>
      <c r="G102" s="2">
        <v>80</v>
      </c>
      <c r="H102" s="7" t="s">
        <v>2036</v>
      </c>
      <c r="I102" s="7" t="s">
        <v>285</v>
      </c>
      <c r="J102" s="2" t="e">
        <f>G102/#REF!</f>
        <v>#REF!</v>
      </c>
      <c r="K102" s="5">
        <f t="shared" si="33"/>
        <v>500</v>
      </c>
      <c r="L102" s="27">
        <f t="shared" si="34"/>
        <v>2</v>
      </c>
      <c r="M102" s="5">
        <f t="shared" si="31"/>
        <v>900</v>
      </c>
      <c r="N102" s="27">
        <f t="shared" si="35"/>
        <v>9</v>
      </c>
      <c r="O102" s="5">
        <f t="shared" si="32"/>
        <v>2800</v>
      </c>
      <c r="P102" s="27">
        <f t="shared" si="36"/>
        <v>7</v>
      </c>
      <c r="Q102" s="5">
        <f t="shared" si="30"/>
        <v>2500</v>
      </c>
      <c r="R102" s="1">
        <f t="shared" si="37"/>
        <v>10</v>
      </c>
      <c r="S102" s="32">
        <f t="shared" si="38"/>
        <v>28</v>
      </c>
      <c r="T102" s="23">
        <f t="shared" si="39"/>
        <v>1.1666666666666667</v>
      </c>
    </row>
    <row r="103" spans="1:20" x14ac:dyDescent="0.3">
      <c r="A103" s="3"/>
      <c r="B103" s="2" t="s">
        <v>2037</v>
      </c>
      <c r="C103" s="2" t="s">
        <v>107</v>
      </c>
      <c r="D103" s="2" t="s">
        <v>2038</v>
      </c>
      <c r="E103" s="2" t="s">
        <v>2039</v>
      </c>
      <c r="F103" s="2" t="s">
        <v>2040</v>
      </c>
      <c r="G103" s="2">
        <v>80</v>
      </c>
      <c r="H103" s="7" t="s">
        <v>2041</v>
      </c>
      <c r="I103" s="7" t="s">
        <v>1018</v>
      </c>
      <c r="J103" s="2" t="e">
        <f>G103/#REF!</f>
        <v>#REF!</v>
      </c>
      <c r="K103" s="5">
        <f t="shared" si="33"/>
        <v>500</v>
      </c>
      <c r="L103" s="27">
        <f t="shared" si="34"/>
        <v>2</v>
      </c>
      <c r="M103" s="5">
        <f t="shared" si="31"/>
        <v>900</v>
      </c>
      <c r="N103" s="27">
        <f t="shared" si="35"/>
        <v>9</v>
      </c>
      <c r="O103" s="5">
        <f t="shared" si="32"/>
        <v>2800</v>
      </c>
      <c r="P103" s="27">
        <f t="shared" si="36"/>
        <v>7</v>
      </c>
      <c r="Q103" s="5">
        <f t="shared" si="30"/>
        <v>2500</v>
      </c>
      <c r="R103" s="1">
        <f t="shared" si="37"/>
        <v>10</v>
      </c>
      <c r="S103" s="32">
        <f t="shared" si="38"/>
        <v>28</v>
      </c>
      <c r="T103" s="23">
        <f t="shared" si="39"/>
        <v>1.1666666666666667</v>
      </c>
    </row>
    <row r="104" spans="1:20" ht="28.8" x14ac:dyDescent="0.3">
      <c r="A104" s="3"/>
      <c r="B104" s="2" t="s">
        <v>2042</v>
      </c>
      <c r="C104" s="2" t="s">
        <v>107</v>
      </c>
      <c r="D104" s="2" t="s">
        <v>2043</v>
      </c>
      <c r="E104" s="2" t="s">
        <v>2044</v>
      </c>
      <c r="F104" s="2" t="s">
        <v>2045</v>
      </c>
      <c r="G104" s="2">
        <v>80</v>
      </c>
      <c r="H104" s="7" t="s">
        <v>2046</v>
      </c>
      <c r="I104" s="7" t="s">
        <v>2047</v>
      </c>
      <c r="J104" s="2" t="e">
        <f>G104/#REF!</f>
        <v>#REF!</v>
      </c>
      <c r="K104" s="5">
        <f t="shared" si="33"/>
        <v>500</v>
      </c>
      <c r="L104" s="27">
        <f t="shared" si="34"/>
        <v>2</v>
      </c>
      <c r="M104" s="5">
        <f t="shared" si="31"/>
        <v>900</v>
      </c>
      <c r="N104" s="27">
        <f t="shared" si="35"/>
        <v>9</v>
      </c>
      <c r="O104" s="5">
        <f t="shared" si="32"/>
        <v>2800</v>
      </c>
      <c r="P104" s="27">
        <f t="shared" si="36"/>
        <v>7</v>
      </c>
      <c r="Q104" s="5">
        <f t="shared" si="30"/>
        <v>2500</v>
      </c>
      <c r="R104" s="1">
        <f t="shared" si="37"/>
        <v>10</v>
      </c>
      <c r="S104" s="32">
        <f t="shared" si="38"/>
        <v>28</v>
      </c>
      <c r="T104" s="23">
        <f t="shared" si="39"/>
        <v>1.1666666666666667</v>
      </c>
    </row>
    <row r="105" spans="1:20" ht="28.8" x14ac:dyDescent="0.3">
      <c r="A105" s="3"/>
      <c r="B105" s="2" t="s">
        <v>2048</v>
      </c>
      <c r="C105" s="2" t="s">
        <v>145</v>
      </c>
      <c r="D105" s="2" t="s">
        <v>2049</v>
      </c>
      <c r="E105" s="2" t="s">
        <v>2050</v>
      </c>
      <c r="F105" s="2" t="s">
        <v>2051</v>
      </c>
      <c r="G105" s="2">
        <v>80</v>
      </c>
      <c r="H105" s="7" t="s">
        <v>2052</v>
      </c>
      <c r="I105" s="7" t="s">
        <v>409</v>
      </c>
      <c r="J105" s="2" t="e">
        <f>G105/#REF!</f>
        <v>#REF!</v>
      </c>
      <c r="K105" s="5">
        <f t="shared" si="33"/>
        <v>500</v>
      </c>
      <c r="L105" s="27">
        <f t="shared" si="34"/>
        <v>2</v>
      </c>
      <c r="M105" s="5">
        <f t="shared" si="31"/>
        <v>900</v>
      </c>
      <c r="N105" s="27">
        <f t="shared" si="35"/>
        <v>9</v>
      </c>
      <c r="O105" s="5">
        <f t="shared" si="32"/>
        <v>2800</v>
      </c>
      <c r="P105" s="27">
        <f t="shared" si="36"/>
        <v>7</v>
      </c>
      <c r="Q105" s="5">
        <f t="shared" si="30"/>
        <v>2500</v>
      </c>
      <c r="R105" s="1">
        <f t="shared" si="37"/>
        <v>10</v>
      </c>
      <c r="S105" s="32">
        <f t="shared" si="38"/>
        <v>28</v>
      </c>
      <c r="T105" s="23">
        <f t="shared" si="39"/>
        <v>1.1666666666666667</v>
      </c>
    </row>
    <row r="106" spans="1:20" ht="28.8" x14ac:dyDescent="0.3">
      <c r="A106" s="3"/>
      <c r="B106" s="2" t="s">
        <v>2053</v>
      </c>
      <c r="C106" s="2" t="s">
        <v>44</v>
      </c>
      <c r="D106" s="2" t="s">
        <v>2054</v>
      </c>
      <c r="E106" s="2" t="s">
        <v>2055</v>
      </c>
      <c r="F106" s="2" t="s">
        <v>2056</v>
      </c>
      <c r="G106" s="2">
        <v>80</v>
      </c>
      <c r="H106" s="7" t="s">
        <v>2057</v>
      </c>
      <c r="I106" s="7" t="s">
        <v>1095</v>
      </c>
      <c r="J106" s="2" t="e">
        <f>G106/#REF!</f>
        <v>#REF!</v>
      </c>
      <c r="K106" s="5">
        <f t="shared" si="33"/>
        <v>500</v>
      </c>
      <c r="L106" s="27">
        <f t="shared" si="34"/>
        <v>2</v>
      </c>
      <c r="M106" s="5">
        <f t="shared" si="31"/>
        <v>900</v>
      </c>
      <c r="N106" s="27">
        <f t="shared" si="35"/>
        <v>9</v>
      </c>
      <c r="O106" s="5">
        <f t="shared" si="32"/>
        <v>2800</v>
      </c>
      <c r="P106" s="27">
        <f t="shared" si="36"/>
        <v>7</v>
      </c>
      <c r="Q106" s="5">
        <f t="shared" si="30"/>
        <v>2500</v>
      </c>
      <c r="R106" s="1">
        <f t="shared" si="37"/>
        <v>10</v>
      </c>
      <c r="S106" s="32">
        <f t="shared" si="38"/>
        <v>28</v>
      </c>
      <c r="T106" s="23">
        <f t="shared" si="39"/>
        <v>1.1666666666666667</v>
      </c>
    </row>
    <row r="107" spans="1:20" x14ac:dyDescent="0.3">
      <c r="A107" s="3"/>
      <c r="B107" s="2" t="s">
        <v>2058</v>
      </c>
      <c r="C107" s="2" t="s">
        <v>411</v>
      </c>
      <c r="D107" s="2" t="s">
        <v>2059</v>
      </c>
      <c r="E107" s="2" t="s">
        <v>2060</v>
      </c>
      <c r="F107" s="2" t="s">
        <v>2061</v>
      </c>
      <c r="G107" s="2">
        <v>80</v>
      </c>
      <c r="H107" s="7" t="s">
        <v>2903</v>
      </c>
      <c r="I107" s="7" t="s">
        <v>1707</v>
      </c>
      <c r="J107" s="2" t="e">
        <f>G107/#REF!</f>
        <v>#REF!</v>
      </c>
      <c r="K107" s="5">
        <f t="shared" si="33"/>
        <v>500</v>
      </c>
      <c r="L107" s="27">
        <f t="shared" si="34"/>
        <v>2</v>
      </c>
      <c r="M107" s="5">
        <f t="shared" si="31"/>
        <v>900</v>
      </c>
      <c r="N107" s="27">
        <f t="shared" si="35"/>
        <v>9</v>
      </c>
      <c r="O107" s="5">
        <f t="shared" si="32"/>
        <v>2800</v>
      </c>
      <c r="P107" s="27">
        <f t="shared" si="36"/>
        <v>7</v>
      </c>
      <c r="Q107" s="5">
        <f t="shared" si="30"/>
        <v>2500</v>
      </c>
      <c r="R107" s="1">
        <f t="shared" si="37"/>
        <v>10</v>
      </c>
      <c r="S107" s="32">
        <f t="shared" si="38"/>
        <v>28</v>
      </c>
      <c r="T107" s="23">
        <f t="shared" si="39"/>
        <v>1.1666666666666667</v>
      </c>
    </row>
    <row r="108" spans="1:20" ht="28.8" x14ac:dyDescent="0.3">
      <c r="A108" s="3"/>
      <c r="B108" s="2" t="s">
        <v>2062</v>
      </c>
      <c r="C108" s="2" t="s">
        <v>411</v>
      </c>
      <c r="D108" s="2" t="s">
        <v>2063</v>
      </c>
      <c r="E108" s="2" t="s">
        <v>2064</v>
      </c>
      <c r="F108" s="2" t="s">
        <v>2065</v>
      </c>
      <c r="G108" s="2">
        <v>80</v>
      </c>
      <c r="H108" s="7" t="s">
        <v>2066</v>
      </c>
      <c r="I108" s="7" t="s">
        <v>2067</v>
      </c>
      <c r="J108" s="2" t="e">
        <f>G108/#REF!</f>
        <v>#REF!</v>
      </c>
      <c r="K108" s="5">
        <f t="shared" si="33"/>
        <v>500</v>
      </c>
      <c r="L108" s="27">
        <f t="shared" si="34"/>
        <v>2</v>
      </c>
      <c r="M108" s="5">
        <f t="shared" si="31"/>
        <v>900</v>
      </c>
      <c r="N108" s="27">
        <f t="shared" si="35"/>
        <v>9</v>
      </c>
      <c r="O108" s="5">
        <f t="shared" si="32"/>
        <v>2800</v>
      </c>
      <c r="P108" s="27">
        <f t="shared" si="36"/>
        <v>7</v>
      </c>
      <c r="Q108" s="5">
        <f t="shared" si="30"/>
        <v>2500</v>
      </c>
      <c r="R108" s="1">
        <f t="shared" si="37"/>
        <v>10</v>
      </c>
      <c r="S108" s="32">
        <f t="shared" si="38"/>
        <v>28</v>
      </c>
      <c r="T108" s="23">
        <f t="shared" si="39"/>
        <v>1.1666666666666667</v>
      </c>
    </row>
    <row r="109" spans="1:20" ht="28.8" x14ac:dyDescent="0.3">
      <c r="A109" s="3"/>
      <c r="B109" s="2" t="s">
        <v>2068</v>
      </c>
      <c r="C109" s="2" t="s">
        <v>635</v>
      </c>
      <c r="D109" s="2" t="s">
        <v>2069</v>
      </c>
      <c r="E109" s="2" t="s">
        <v>2070</v>
      </c>
      <c r="F109" s="2" t="s">
        <v>2071</v>
      </c>
      <c r="G109" s="2">
        <v>80</v>
      </c>
      <c r="H109" s="7" t="s">
        <v>2072</v>
      </c>
      <c r="I109" s="7" t="s">
        <v>2073</v>
      </c>
      <c r="J109" s="2" t="e">
        <f>G109/#REF!</f>
        <v>#REF!</v>
      </c>
      <c r="K109" s="5">
        <f t="shared" si="33"/>
        <v>500</v>
      </c>
      <c r="L109" s="27">
        <f t="shared" si="34"/>
        <v>2</v>
      </c>
      <c r="M109" s="5">
        <f t="shared" si="31"/>
        <v>900</v>
      </c>
      <c r="N109" s="27">
        <f t="shared" si="35"/>
        <v>9</v>
      </c>
      <c r="O109" s="5">
        <f t="shared" si="32"/>
        <v>2800</v>
      </c>
      <c r="P109" s="27">
        <f t="shared" si="36"/>
        <v>7</v>
      </c>
      <c r="Q109" s="5">
        <f t="shared" si="30"/>
        <v>2500</v>
      </c>
      <c r="R109" s="1">
        <f t="shared" si="37"/>
        <v>10</v>
      </c>
      <c r="S109" s="32">
        <f t="shared" si="38"/>
        <v>28</v>
      </c>
      <c r="T109" s="23">
        <f t="shared" si="39"/>
        <v>1.1666666666666667</v>
      </c>
    </row>
    <row r="110" spans="1:20" ht="28.8" x14ac:dyDescent="0.3">
      <c r="A110" s="3"/>
      <c r="B110" s="2" t="s">
        <v>2074</v>
      </c>
      <c r="C110" s="2" t="s">
        <v>209</v>
      </c>
      <c r="D110" s="20" t="s">
        <v>2904</v>
      </c>
      <c r="E110" s="2" t="s">
        <v>2075</v>
      </c>
      <c r="F110" s="2" t="s">
        <v>2076</v>
      </c>
      <c r="G110" s="2">
        <v>80</v>
      </c>
      <c r="H110" s="7" t="s">
        <v>2077</v>
      </c>
      <c r="I110" s="7" t="s">
        <v>176</v>
      </c>
      <c r="J110" s="2" t="e">
        <f>G110/#REF!</f>
        <v>#REF!</v>
      </c>
      <c r="K110" s="5">
        <f t="shared" si="33"/>
        <v>500</v>
      </c>
      <c r="L110" s="27">
        <f t="shared" si="34"/>
        <v>2</v>
      </c>
      <c r="M110" s="5">
        <f t="shared" si="31"/>
        <v>900</v>
      </c>
      <c r="N110" s="27">
        <f t="shared" si="35"/>
        <v>9</v>
      </c>
      <c r="O110" s="5">
        <f t="shared" si="32"/>
        <v>2800</v>
      </c>
      <c r="P110" s="27">
        <f t="shared" si="36"/>
        <v>7</v>
      </c>
      <c r="Q110" s="5">
        <f t="shared" si="30"/>
        <v>2500</v>
      </c>
      <c r="R110" s="1">
        <f t="shared" si="37"/>
        <v>10</v>
      </c>
      <c r="S110" s="32">
        <f t="shared" si="38"/>
        <v>28</v>
      </c>
      <c r="T110" s="23">
        <f t="shared" si="39"/>
        <v>1.1666666666666667</v>
      </c>
    </row>
    <row r="111" spans="1:20" ht="28.8" x14ac:dyDescent="0.3">
      <c r="A111" s="3"/>
      <c r="B111" s="2" t="s">
        <v>2078</v>
      </c>
      <c r="C111" s="2" t="s">
        <v>209</v>
      </c>
      <c r="D111" s="2" t="s">
        <v>2905</v>
      </c>
      <c r="E111" s="2" t="s">
        <v>2079</v>
      </c>
      <c r="F111" s="2" t="s">
        <v>2080</v>
      </c>
      <c r="G111" s="2">
        <v>80</v>
      </c>
      <c r="H111" s="7" t="s">
        <v>2081</v>
      </c>
      <c r="I111" s="7" t="s">
        <v>2082</v>
      </c>
      <c r="J111" s="2" t="e">
        <f>G111/#REF!</f>
        <v>#REF!</v>
      </c>
      <c r="K111" s="5">
        <f t="shared" si="33"/>
        <v>500</v>
      </c>
      <c r="L111" s="27">
        <f t="shared" si="34"/>
        <v>2</v>
      </c>
      <c r="M111" s="5">
        <f t="shared" si="31"/>
        <v>900</v>
      </c>
      <c r="N111" s="27">
        <f t="shared" si="35"/>
        <v>9</v>
      </c>
      <c r="O111" s="5">
        <f t="shared" si="32"/>
        <v>2800</v>
      </c>
      <c r="P111" s="27">
        <f t="shared" si="36"/>
        <v>7</v>
      </c>
      <c r="Q111" s="5">
        <f t="shared" si="30"/>
        <v>2500</v>
      </c>
      <c r="R111" s="1">
        <f t="shared" si="37"/>
        <v>10</v>
      </c>
      <c r="S111" s="32">
        <f t="shared" si="38"/>
        <v>28</v>
      </c>
      <c r="T111" s="23">
        <f t="shared" si="39"/>
        <v>1.1666666666666667</v>
      </c>
    </row>
    <row r="112" spans="1:20" x14ac:dyDescent="0.3">
      <c r="A112" s="3"/>
      <c r="B112" s="2" t="s">
        <v>2083</v>
      </c>
      <c r="C112" s="2" t="s">
        <v>73</v>
      </c>
      <c r="D112" s="2" t="s">
        <v>2084</v>
      </c>
      <c r="E112" s="2" t="s">
        <v>2085</v>
      </c>
      <c r="F112" s="2" t="s">
        <v>2086</v>
      </c>
      <c r="G112" s="2">
        <v>80</v>
      </c>
      <c r="H112" s="7" t="s">
        <v>2087</v>
      </c>
      <c r="I112" s="7" t="s">
        <v>2088</v>
      </c>
      <c r="J112" s="2" t="e">
        <f>G112/#REF!</f>
        <v>#REF!</v>
      </c>
      <c r="K112" s="5">
        <f t="shared" si="33"/>
        <v>500</v>
      </c>
      <c r="L112" s="27">
        <f t="shared" si="34"/>
        <v>2</v>
      </c>
      <c r="M112" s="5">
        <f t="shared" si="31"/>
        <v>900</v>
      </c>
      <c r="N112" s="27">
        <f t="shared" si="35"/>
        <v>9</v>
      </c>
      <c r="O112" s="5">
        <f t="shared" si="32"/>
        <v>2800</v>
      </c>
      <c r="P112" s="27">
        <f t="shared" si="36"/>
        <v>7</v>
      </c>
      <c r="Q112" s="5">
        <f t="shared" si="30"/>
        <v>2500</v>
      </c>
      <c r="R112" s="1">
        <f t="shared" si="37"/>
        <v>10</v>
      </c>
      <c r="S112" s="32">
        <f t="shared" si="38"/>
        <v>28</v>
      </c>
      <c r="T112" s="23">
        <f t="shared" si="39"/>
        <v>1.1666666666666667</v>
      </c>
    </row>
    <row r="113" spans="1:20" ht="28.8" x14ac:dyDescent="0.3">
      <c r="A113" s="3"/>
      <c r="B113" s="2" t="s">
        <v>2089</v>
      </c>
      <c r="C113" s="2" t="s">
        <v>890</v>
      </c>
      <c r="D113" s="2">
        <v>8122734640</v>
      </c>
      <c r="E113" s="2" t="s">
        <v>2090</v>
      </c>
      <c r="F113" s="2" t="s">
        <v>2091</v>
      </c>
      <c r="G113" s="2">
        <v>80</v>
      </c>
      <c r="H113" s="7" t="s">
        <v>2092</v>
      </c>
      <c r="I113" s="7" t="s">
        <v>2093</v>
      </c>
      <c r="J113" s="2" t="e">
        <f>G113/#REF!</f>
        <v>#REF!</v>
      </c>
      <c r="K113" s="5">
        <f t="shared" si="33"/>
        <v>500</v>
      </c>
      <c r="L113" s="27">
        <f t="shared" si="34"/>
        <v>2</v>
      </c>
      <c r="M113" s="5">
        <f t="shared" si="31"/>
        <v>900</v>
      </c>
      <c r="N113" s="27">
        <f t="shared" si="35"/>
        <v>9</v>
      </c>
      <c r="O113" s="5">
        <f t="shared" si="32"/>
        <v>2800</v>
      </c>
      <c r="P113" s="27">
        <f t="shared" si="36"/>
        <v>7</v>
      </c>
      <c r="Q113" s="5">
        <f t="shared" si="30"/>
        <v>2500</v>
      </c>
      <c r="R113" s="1">
        <f t="shared" si="37"/>
        <v>10</v>
      </c>
      <c r="S113" s="32">
        <f t="shared" si="38"/>
        <v>28</v>
      </c>
      <c r="T113" s="23">
        <f t="shared" si="39"/>
        <v>1.1666666666666667</v>
      </c>
    </row>
    <row r="114" spans="1:20" ht="28.8" x14ac:dyDescent="0.3">
      <c r="A114" s="3"/>
      <c r="B114" s="2" t="s">
        <v>2094</v>
      </c>
      <c r="C114" s="2"/>
      <c r="D114" s="2" t="s">
        <v>2095</v>
      </c>
      <c r="E114" s="2" t="s">
        <v>2096</v>
      </c>
      <c r="F114" s="2" t="s">
        <v>2097</v>
      </c>
      <c r="G114" s="2">
        <v>80</v>
      </c>
      <c r="H114" s="7" t="s">
        <v>2098</v>
      </c>
      <c r="I114" s="7" t="s">
        <v>534</v>
      </c>
      <c r="J114" s="2" t="e">
        <f>G114/#REF!</f>
        <v>#REF!</v>
      </c>
      <c r="K114" s="5">
        <f t="shared" si="33"/>
        <v>500</v>
      </c>
      <c r="L114" s="27">
        <f t="shared" si="34"/>
        <v>2</v>
      </c>
      <c r="M114" s="5">
        <f t="shared" si="31"/>
        <v>900</v>
      </c>
      <c r="N114" s="27">
        <f t="shared" si="35"/>
        <v>9</v>
      </c>
      <c r="O114" s="5">
        <f t="shared" si="32"/>
        <v>2800</v>
      </c>
      <c r="P114" s="27">
        <f t="shared" si="36"/>
        <v>7</v>
      </c>
      <c r="Q114" s="5">
        <f t="shared" si="30"/>
        <v>2500</v>
      </c>
      <c r="R114" s="1">
        <f t="shared" si="37"/>
        <v>10</v>
      </c>
      <c r="S114" s="32">
        <f t="shared" si="38"/>
        <v>28</v>
      </c>
      <c r="T114" s="23">
        <f t="shared" si="39"/>
        <v>1.1666666666666667</v>
      </c>
    </row>
    <row r="115" spans="1:20" ht="28.8" x14ac:dyDescent="0.3">
      <c r="A115" s="3"/>
      <c r="B115" s="2" t="s">
        <v>2099</v>
      </c>
      <c r="C115" s="2"/>
      <c r="D115" s="2" t="s">
        <v>2100</v>
      </c>
      <c r="E115" s="2" t="s">
        <v>2101</v>
      </c>
      <c r="F115" s="2" t="s">
        <v>2102</v>
      </c>
      <c r="G115" s="2">
        <v>80</v>
      </c>
      <c r="H115" s="7" t="s">
        <v>2103</v>
      </c>
      <c r="I115" s="7" t="s">
        <v>247</v>
      </c>
      <c r="J115" s="2" t="e">
        <f>G115/#REF!</f>
        <v>#REF!</v>
      </c>
      <c r="K115" s="5">
        <f t="shared" si="33"/>
        <v>500</v>
      </c>
      <c r="L115" s="27">
        <f t="shared" si="34"/>
        <v>2</v>
      </c>
      <c r="M115" s="5">
        <f t="shared" si="31"/>
        <v>900</v>
      </c>
      <c r="N115" s="27">
        <f t="shared" si="35"/>
        <v>9</v>
      </c>
      <c r="O115" s="5">
        <f t="shared" si="32"/>
        <v>2800</v>
      </c>
      <c r="P115" s="27">
        <f t="shared" si="36"/>
        <v>7</v>
      </c>
      <c r="Q115" s="5">
        <f t="shared" si="30"/>
        <v>2500</v>
      </c>
      <c r="R115" s="1">
        <f t="shared" si="37"/>
        <v>10</v>
      </c>
      <c r="S115" s="32">
        <f t="shared" si="38"/>
        <v>28</v>
      </c>
      <c r="T115" s="23">
        <f t="shared" si="39"/>
        <v>1.1666666666666667</v>
      </c>
    </row>
    <row r="116" spans="1:20" ht="28.8" x14ac:dyDescent="0.3">
      <c r="A116" s="3"/>
      <c r="B116" s="2" t="s">
        <v>2104</v>
      </c>
      <c r="C116" s="2"/>
      <c r="D116" s="2" t="s">
        <v>2105</v>
      </c>
      <c r="E116" s="2" t="s">
        <v>2106</v>
      </c>
      <c r="F116" s="2" t="s">
        <v>2107</v>
      </c>
      <c r="G116" s="2">
        <v>80</v>
      </c>
      <c r="H116" s="7" t="s">
        <v>2108</v>
      </c>
      <c r="I116" s="7" t="s">
        <v>2109</v>
      </c>
      <c r="J116" s="2" t="e">
        <f>G116/#REF!</f>
        <v>#REF!</v>
      </c>
      <c r="K116" s="5">
        <f t="shared" si="33"/>
        <v>500</v>
      </c>
      <c r="L116" s="27">
        <f t="shared" si="34"/>
        <v>2</v>
      </c>
      <c r="M116" s="5">
        <f t="shared" si="31"/>
        <v>900</v>
      </c>
      <c r="N116" s="27">
        <f t="shared" si="35"/>
        <v>9</v>
      </c>
      <c r="O116" s="5">
        <f t="shared" si="32"/>
        <v>2800</v>
      </c>
      <c r="P116" s="27">
        <f t="shared" si="36"/>
        <v>7</v>
      </c>
      <c r="Q116" s="5">
        <f t="shared" si="30"/>
        <v>2500</v>
      </c>
      <c r="R116" s="1">
        <f t="shared" si="37"/>
        <v>10</v>
      </c>
      <c r="S116" s="32">
        <f t="shared" si="38"/>
        <v>28</v>
      </c>
      <c r="T116" s="23">
        <f t="shared" si="39"/>
        <v>1.1666666666666667</v>
      </c>
    </row>
    <row r="117" spans="1:20" x14ac:dyDescent="0.3">
      <c r="A117" s="3"/>
      <c r="B117" s="2" t="s">
        <v>2110</v>
      </c>
      <c r="C117" s="2"/>
      <c r="D117" s="2" t="s">
        <v>2111</v>
      </c>
      <c r="E117" s="2" t="s">
        <v>2112</v>
      </c>
      <c r="F117" s="2" t="s">
        <v>2113</v>
      </c>
      <c r="G117" s="2">
        <v>80</v>
      </c>
      <c r="H117" s="7" t="s">
        <v>2114</v>
      </c>
      <c r="I117" s="7" t="s">
        <v>2115</v>
      </c>
      <c r="J117" s="2" t="e">
        <f>G117/#REF!</f>
        <v>#REF!</v>
      </c>
      <c r="K117" s="5">
        <f t="shared" si="33"/>
        <v>500</v>
      </c>
      <c r="L117" s="27">
        <f t="shared" si="34"/>
        <v>2</v>
      </c>
      <c r="M117" s="5">
        <f t="shared" si="31"/>
        <v>900</v>
      </c>
      <c r="N117" s="27">
        <f t="shared" si="35"/>
        <v>9</v>
      </c>
      <c r="O117" s="5">
        <f t="shared" si="32"/>
        <v>2800</v>
      </c>
      <c r="P117" s="27">
        <f t="shared" si="36"/>
        <v>7</v>
      </c>
      <c r="Q117" s="5">
        <f t="shared" si="30"/>
        <v>2500</v>
      </c>
      <c r="R117" s="1">
        <f t="shared" si="37"/>
        <v>10</v>
      </c>
      <c r="S117" s="32">
        <f t="shared" si="38"/>
        <v>28</v>
      </c>
      <c r="T117" s="23">
        <f t="shared" si="39"/>
        <v>1.1666666666666667</v>
      </c>
    </row>
    <row r="118" spans="1:20" x14ac:dyDescent="0.3">
      <c r="A118" s="3"/>
      <c r="B118" s="2" t="s">
        <v>2116</v>
      </c>
      <c r="C118" s="2"/>
      <c r="D118" s="2" t="s">
        <v>2117</v>
      </c>
      <c r="E118" s="2" t="s">
        <v>2118</v>
      </c>
      <c r="F118" s="2" t="s">
        <v>2119</v>
      </c>
      <c r="G118" s="2">
        <v>80</v>
      </c>
      <c r="H118" s="7" t="s">
        <v>2120</v>
      </c>
      <c r="I118" s="7" t="s">
        <v>2121</v>
      </c>
      <c r="J118" s="2" t="e">
        <f>G118/#REF!</f>
        <v>#REF!</v>
      </c>
      <c r="K118" s="5">
        <f t="shared" si="33"/>
        <v>500</v>
      </c>
      <c r="L118" s="27">
        <f t="shared" si="34"/>
        <v>2</v>
      </c>
      <c r="M118" s="5">
        <f t="shared" si="31"/>
        <v>900</v>
      </c>
      <c r="N118" s="27">
        <f t="shared" si="35"/>
        <v>9</v>
      </c>
      <c r="O118" s="5">
        <f t="shared" si="32"/>
        <v>2800</v>
      </c>
      <c r="P118" s="27">
        <f t="shared" si="36"/>
        <v>7</v>
      </c>
      <c r="Q118" s="5">
        <f t="shared" si="30"/>
        <v>2500</v>
      </c>
      <c r="R118" s="1">
        <f t="shared" si="37"/>
        <v>10</v>
      </c>
      <c r="S118" s="32">
        <f t="shared" si="38"/>
        <v>28</v>
      </c>
      <c r="T118" s="23">
        <f t="shared" si="39"/>
        <v>1.1666666666666667</v>
      </c>
    </row>
    <row r="119" spans="1:20" ht="28.8" x14ac:dyDescent="0.3">
      <c r="A119" s="3"/>
      <c r="B119" s="2" t="s">
        <v>2122</v>
      </c>
      <c r="C119" s="2"/>
      <c r="D119" s="2" t="s">
        <v>2123</v>
      </c>
      <c r="E119" s="2" t="s">
        <v>2124</v>
      </c>
      <c r="F119" s="2" t="s">
        <v>2125</v>
      </c>
      <c r="G119" s="2">
        <v>80</v>
      </c>
      <c r="H119" s="7" t="s">
        <v>2126</v>
      </c>
      <c r="I119" s="7" t="s">
        <v>2127</v>
      </c>
      <c r="J119" s="2" t="e">
        <f>G119/#REF!</f>
        <v>#REF!</v>
      </c>
      <c r="K119" s="5">
        <f t="shared" si="33"/>
        <v>500</v>
      </c>
      <c r="L119" s="27">
        <f t="shared" si="34"/>
        <v>2</v>
      </c>
      <c r="M119" s="5">
        <f t="shared" si="31"/>
        <v>900</v>
      </c>
      <c r="N119" s="27">
        <f t="shared" si="35"/>
        <v>9</v>
      </c>
      <c r="O119" s="5">
        <f t="shared" si="32"/>
        <v>2800</v>
      </c>
      <c r="P119" s="27">
        <f t="shared" si="36"/>
        <v>7</v>
      </c>
      <c r="Q119" s="5">
        <f t="shared" si="30"/>
        <v>2500</v>
      </c>
      <c r="R119" s="1">
        <f t="shared" si="37"/>
        <v>10</v>
      </c>
      <c r="S119" s="32">
        <f t="shared" si="38"/>
        <v>28</v>
      </c>
      <c r="T119" s="23">
        <f t="shared" si="39"/>
        <v>1.1666666666666667</v>
      </c>
    </row>
    <row r="120" spans="1:20" ht="28.8" x14ac:dyDescent="0.3">
      <c r="A120" s="3"/>
      <c r="B120" s="2" t="s">
        <v>2128</v>
      </c>
      <c r="C120" s="2"/>
      <c r="D120" s="2" t="s">
        <v>2129</v>
      </c>
      <c r="E120" s="2" t="s">
        <v>2130</v>
      </c>
      <c r="F120" s="2" t="s">
        <v>2131</v>
      </c>
      <c r="G120" s="2">
        <v>80</v>
      </c>
      <c r="H120" s="7" t="s">
        <v>2132</v>
      </c>
      <c r="I120" s="7" t="s">
        <v>2133</v>
      </c>
      <c r="J120" s="2" t="e">
        <f>G120/#REF!</f>
        <v>#REF!</v>
      </c>
      <c r="K120" s="5">
        <f t="shared" si="33"/>
        <v>500</v>
      </c>
      <c r="L120" s="27">
        <f t="shared" si="34"/>
        <v>2</v>
      </c>
      <c r="M120" s="5">
        <f t="shared" si="31"/>
        <v>900</v>
      </c>
      <c r="N120" s="27">
        <f t="shared" si="35"/>
        <v>9</v>
      </c>
      <c r="O120" s="5">
        <f t="shared" si="32"/>
        <v>2800</v>
      </c>
      <c r="P120" s="27">
        <f t="shared" si="36"/>
        <v>7</v>
      </c>
      <c r="Q120" s="5">
        <f t="shared" si="30"/>
        <v>2500</v>
      </c>
      <c r="R120" s="1">
        <f t="shared" si="37"/>
        <v>10</v>
      </c>
      <c r="S120" s="32">
        <f t="shared" si="38"/>
        <v>28</v>
      </c>
      <c r="T120" s="23">
        <f t="shared" si="39"/>
        <v>1.1666666666666667</v>
      </c>
    </row>
    <row r="121" spans="1:20" x14ac:dyDescent="0.3">
      <c r="A121" s="3"/>
      <c r="B121" s="2" t="s">
        <v>2134</v>
      </c>
      <c r="C121" s="2"/>
      <c r="D121" s="2" t="s">
        <v>2135</v>
      </c>
      <c r="E121" s="2" t="s">
        <v>2136</v>
      </c>
      <c r="F121" s="2" t="s">
        <v>2137</v>
      </c>
      <c r="G121" s="2">
        <v>80</v>
      </c>
      <c r="H121" s="7" t="s">
        <v>2138</v>
      </c>
      <c r="I121" s="7" t="s">
        <v>758</v>
      </c>
      <c r="J121" s="2" t="e">
        <f>G121/#REF!</f>
        <v>#REF!</v>
      </c>
      <c r="K121" s="5">
        <f t="shared" si="33"/>
        <v>500</v>
      </c>
      <c r="L121" s="27">
        <f t="shared" si="34"/>
        <v>2</v>
      </c>
      <c r="M121" s="5">
        <f t="shared" si="31"/>
        <v>900</v>
      </c>
      <c r="N121" s="27">
        <f t="shared" si="35"/>
        <v>9</v>
      </c>
      <c r="O121" s="5">
        <f t="shared" si="32"/>
        <v>2800</v>
      </c>
      <c r="P121" s="27">
        <f t="shared" si="36"/>
        <v>7</v>
      </c>
      <c r="Q121" s="5">
        <f t="shared" si="30"/>
        <v>2500</v>
      </c>
      <c r="R121" s="1">
        <f t="shared" si="37"/>
        <v>10</v>
      </c>
      <c r="S121" s="32">
        <f t="shared" si="38"/>
        <v>28</v>
      </c>
      <c r="T121" s="23">
        <f t="shared" si="39"/>
        <v>1.1666666666666667</v>
      </c>
    </row>
    <row r="122" spans="1:20" ht="28.8" x14ac:dyDescent="0.3">
      <c r="A122" s="3"/>
      <c r="B122" s="2" t="s">
        <v>2139</v>
      </c>
      <c r="C122" s="2"/>
      <c r="D122" s="2" t="s">
        <v>2140</v>
      </c>
      <c r="E122" s="2" t="s">
        <v>2141</v>
      </c>
      <c r="F122" s="2" t="s">
        <v>2142</v>
      </c>
      <c r="G122" s="2">
        <v>80</v>
      </c>
      <c r="H122" s="7" t="s">
        <v>2143</v>
      </c>
      <c r="I122" s="7" t="s">
        <v>1172</v>
      </c>
      <c r="J122" s="2" t="e">
        <f>G122/#REF!</f>
        <v>#REF!</v>
      </c>
      <c r="K122" s="5">
        <f t="shared" si="33"/>
        <v>500</v>
      </c>
      <c r="L122" s="27">
        <f t="shared" si="34"/>
        <v>2</v>
      </c>
      <c r="M122" s="5">
        <f t="shared" si="31"/>
        <v>900</v>
      </c>
      <c r="N122" s="27">
        <f t="shared" si="35"/>
        <v>9</v>
      </c>
      <c r="O122" s="5">
        <f t="shared" si="32"/>
        <v>2800</v>
      </c>
      <c r="P122" s="27">
        <f t="shared" si="36"/>
        <v>7</v>
      </c>
      <c r="Q122" s="5">
        <f t="shared" si="30"/>
        <v>2500</v>
      </c>
      <c r="R122" s="1">
        <f t="shared" si="37"/>
        <v>10</v>
      </c>
      <c r="S122" s="32">
        <f t="shared" si="38"/>
        <v>28</v>
      </c>
      <c r="T122" s="23">
        <f t="shared" si="39"/>
        <v>1.1666666666666667</v>
      </c>
    </row>
    <row r="123" spans="1:20" ht="28.8" x14ac:dyDescent="0.3">
      <c r="A123" s="3"/>
      <c r="B123" s="16" t="s">
        <v>1935</v>
      </c>
      <c r="C123" s="2" t="s">
        <v>511</v>
      </c>
      <c r="D123" s="2" t="s">
        <v>1936</v>
      </c>
      <c r="E123" s="2" t="s">
        <v>1937</v>
      </c>
      <c r="F123" s="2" t="s">
        <v>1938</v>
      </c>
      <c r="G123" s="2">
        <v>87</v>
      </c>
      <c r="H123" s="7" t="s">
        <v>1939</v>
      </c>
      <c r="I123" s="7" t="s">
        <v>961</v>
      </c>
      <c r="J123" s="2" t="e">
        <f>G123/#REF!</f>
        <v>#REF!</v>
      </c>
      <c r="K123" s="5">
        <f t="shared" ref="K123:K154" si="40">250*3</f>
        <v>750</v>
      </c>
      <c r="L123" s="27">
        <f t="shared" si="34"/>
        <v>3</v>
      </c>
      <c r="M123" s="5">
        <f t="shared" si="31"/>
        <v>900</v>
      </c>
      <c r="N123" s="27">
        <f t="shared" si="35"/>
        <v>9</v>
      </c>
      <c r="O123" s="5">
        <f t="shared" si="32"/>
        <v>2800</v>
      </c>
      <c r="P123" s="27">
        <f t="shared" si="36"/>
        <v>7</v>
      </c>
      <c r="Q123" s="5">
        <f t="shared" ref="Q123:Q151" si="41">250*11</f>
        <v>2750</v>
      </c>
      <c r="R123" s="1">
        <f t="shared" si="37"/>
        <v>11</v>
      </c>
      <c r="S123" s="32">
        <f t="shared" si="38"/>
        <v>30</v>
      </c>
      <c r="T123" s="23">
        <f t="shared" si="39"/>
        <v>1.25</v>
      </c>
    </row>
    <row r="124" spans="1:20" x14ac:dyDescent="0.3">
      <c r="A124" s="3"/>
      <c r="B124" s="2" t="s">
        <v>1940</v>
      </c>
      <c r="C124" s="2" t="s">
        <v>209</v>
      </c>
      <c r="D124" s="2" t="s">
        <v>1941</v>
      </c>
      <c r="E124" s="2" t="s">
        <v>1942</v>
      </c>
      <c r="F124" s="2" t="s">
        <v>1943</v>
      </c>
      <c r="G124" s="2">
        <v>87</v>
      </c>
      <c r="H124" s="7" t="s">
        <v>1944</v>
      </c>
      <c r="I124" s="7" t="s">
        <v>1945</v>
      </c>
      <c r="J124" s="2" t="e">
        <f>G124/#REF!</f>
        <v>#REF!</v>
      </c>
      <c r="K124" s="5">
        <f t="shared" si="40"/>
        <v>750</v>
      </c>
      <c r="L124" s="27">
        <f t="shared" si="34"/>
        <v>3</v>
      </c>
      <c r="M124" s="5">
        <f t="shared" si="31"/>
        <v>900</v>
      </c>
      <c r="N124" s="27">
        <f t="shared" si="35"/>
        <v>9</v>
      </c>
      <c r="O124" s="5">
        <f t="shared" si="32"/>
        <v>2800</v>
      </c>
      <c r="P124" s="27">
        <f t="shared" si="36"/>
        <v>7</v>
      </c>
      <c r="Q124" s="5">
        <f t="shared" si="41"/>
        <v>2750</v>
      </c>
      <c r="R124" s="1">
        <f t="shared" si="37"/>
        <v>11</v>
      </c>
      <c r="S124" s="32">
        <f t="shared" si="38"/>
        <v>30</v>
      </c>
      <c r="T124" s="23">
        <f t="shared" si="39"/>
        <v>1.25</v>
      </c>
    </row>
    <row r="125" spans="1:20" ht="28.8" x14ac:dyDescent="0.3">
      <c r="A125" s="3"/>
      <c r="B125" s="2" t="s">
        <v>1946</v>
      </c>
      <c r="C125" s="2"/>
      <c r="D125" s="20" t="s">
        <v>2902</v>
      </c>
      <c r="E125" s="2" t="s">
        <v>1947</v>
      </c>
      <c r="F125" s="2" t="s">
        <v>1948</v>
      </c>
      <c r="G125" s="2">
        <v>87</v>
      </c>
      <c r="H125" s="7" t="s">
        <v>1949</v>
      </c>
      <c r="I125" s="7" t="s">
        <v>1950</v>
      </c>
      <c r="J125" s="2" t="e">
        <f>G125/#REF!</f>
        <v>#REF!</v>
      </c>
      <c r="K125" s="5">
        <f t="shared" si="40"/>
        <v>750</v>
      </c>
      <c r="L125" s="27">
        <f t="shared" si="34"/>
        <v>3</v>
      </c>
      <c r="M125" s="5">
        <f t="shared" si="31"/>
        <v>900</v>
      </c>
      <c r="N125" s="27">
        <f t="shared" si="35"/>
        <v>9</v>
      </c>
      <c r="O125" s="5">
        <f t="shared" si="32"/>
        <v>2800</v>
      </c>
      <c r="P125" s="27">
        <f t="shared" si="36"/>
        <v>7</v>
      </c>
      <c r="Q125" s="5">
        <f t="shared" si="41"/>
        <v>2750</v>
      </c>
      <c r="R125" s="1">
        <f t="shared" si="37"/>
        <v>11</v>
      </c>
      <c r="S125" s="32">
        <f t="shared" si="38"/>
        <v>30</v>
      </c>
      <c r="T125" s="23">
        <f t="shared" si="39"/>
        <v>1.25</v>
      </c>
    </row>
    <row r="126" spans="1:20" ht="28.8" x14ac:dyDescent="0.3">
      <c r="A126" s="3"/>
      <c r="B126" s="2" t="s">
        <v>1951</v>
      </c>
      <c r="C126" s="2" t="s">
        <v>67</v>
      </c>
      <c r="D126" s="2" t="s">
        <v>1952</v>
      </c>
      <c r="E126" s="2" t="s">
        <v>1953</v>
      </c>
      <c r="F126" s="2" t="s">
        <v>1954</v>
      </c>
      <c r="G126" s="2">
        <v>86</v>
      </c>
      <c r="H126" s="7" t="s">
        <v>1955</v>
      </c>
      <c r="I126" s="7" t="s">
        <v>1956</v>
      </c>
      <c r="J126" s="2" t="e">
        <f>G126/#REF!</f>
        <v>#REF!</v>
      </c>
      <c r="K126" s="5">
        <f t="shared" si="40"/>
        <v>750</v>
      </c>
      <c r="L126" s="27">
        <f t="shared" si="34"/>
        <v>3</v>
      </c>
      <c r="M126" s="5">
        <f t="shared" si="31"/>
        <v>900</v>
      </c>
      <c r="N126" s="27">
        <f t="shared" si="35"/>
        <v>9</v>
      </c>
      <c r="O126" s="5">
        <f t="shared" si="32"/>
        <v>2800</v>
      </c>
      <c r="P126" s="27">
        <f t="shared" si="36"/>
        <v>7</v>
      </c>
      <c r="Q126" s="5">
        <f t="shared" si="41"/>
        <v>2750</v>
      </c>
      <c r="R126" s="1">
        <f t="shared" si="37"/>
        <v>11</v>
      </c>
      <c r="S126" s="32">
        <f t="shared" si="38"/>
        <v>30</v>
      </c>
      <c r="T126" s="23">
        <f t="shared" si="39"/>
        <v>1.25</v>
      </c>
    </row>
    <row r="127" spans="1:20" ht="28.8" x14ac:dyDescent="0.3">
      <c r="A127" s="3"/>
      <c r="B127" s="2" t="s">
        <v>1957</v>
      </c>
      <c r="C127" s="2" t="s">
        <v>794</v>
      </c>
      <c r="D127" s="2" t="s">
        <v>1958</v>
      </c>
      <c r="E127" s="2" t="s">
        <v>1959</v>
      </c>
      <c r="F127" s="2" t="s">
        <v>1960</v>
      </c>
      <c r="G127" s="2">
        <v>85</v>
      </c>
      <c r="H127" s="7" t="s">
        <v>1961</v>
      </c>
      <c r="I127" s="7" t="s">
        <v>587</v>
      </c>
      <c r="J127" s="2" t="e">
        <f>G127/#REF!</f>
        <v>#REF!</v>
      </c>
      <c r="K127" s="5">
        <f t="shared" si="40"/>
        <v>750</v>
      </c>
      <c r="L127" s="27">
        <f t="shared" si="34"/>
        <v>3</v>
      </c>
      <c r="M127" s="5">
        <f t="shared" si="31"/>
        <v>900</v>
      </c>
      <c r="N127" s="27">
        <f t="shared" si="35"/>
        <v>9</v>
      </c>
      <c r="O127" s="5">
        <f t="shared" ref="O127:O154" si="42">400*7</f>
        <v>2800</v>
      </c>
      <c r="P127" s="27">
        <f t="shared" si="36"/>
        <v>7</v>
      </c>
      <c r="Q127" s="5">
        <f t="shared" si="41"/>
        <v>2750</v>
      </c>
      <c r="R127" s="1">
        <f t="shared" si="37"/>
        <v>11</v>
      </c>
      <c r="S127" s="32">
        <f t="shared" si="38"/>
        <v>30</v>
      </c>
      <c r="T127" s="23">
        <f t="shared" si="39"/>
        <v>1.25</v>
      </c>
    </row>
    <row r="128" spans="1:20" x14ac:dyDescent="0.3">
      <c r="A128" s="3"/>
      <c r="B128" s="2" t="s">
        <v>1962</v>
      </c>
      <c r="C128" s="2" t="s">
        <v>107</v>
      </c>
      <c r="D128" s="2" t="s">
        <v>1963</v>
      </c>
      <c r="E128" s="2" t="s">
        <v>1964</v>
      </c>
      <c r="F128" s="2" t="s">
        <v>1965</v>
      </c>
      <c r="G128" s="2">
        <v>85</v>
      </c>
      <c r="H128" s="7" t="s">
        <v>1966</v>
      </c>
      <c r="I128" s="7" t="s">
        <v>1738</v>
      </c>
      <c r="J128" s="2" t="e">
        <f>G128/#REF!</f>
        <v>#REF!</v>
      </c>
      <c r="K128" s="5">
        <f t="shared" si="40"/>
        <v>750</v>
      </c>
      <c r="L128" s="27">
        <f t="shared" si="34"/>
        <v>3</v>
      </c>
      <c r="M128" s="5">
        <f t="shared" si="31"/>
        <v>900</v>
      </c>
      <c r="N128" s="27">
        <f t="shared" si="35"/>
        <v>9</v>
      </c>
      <c r="O128" s="5">
        <f t="shared" si="42"/>
        <v>2800</v>
      </c>
      <c r="P128" s="27">
        <f t="shared" si="36"/>
        <v>7</v>
      </c>
      <c r="Q128" s="5">
        <f t="shared" si="41"/>
        <v>2750</v>
      </c>
      <c r="R128" s="1">
        <f t="shared" si="37"/>
        <v>11</v>
      </c>
      <c r="S128" s="32">
        <f t="shared" si="38"/>
        <v>30</v>
      </c>
      <c r="T128" s="23">
        <f t="shared" si="39"/>
        <v>1.25</v>
      </c>
    </row>
    <row r="129" spans="1:20" x14ac:dyDescent="0.3">
      <c r="A129" s="3"/>
      <c r="B129" s="2" t="s">
        <v>1967</v>
      </c>
      <c r="C129" s="2" t="s">
        <v>107</v>
      </c>
      <c r="D129" s="2" t="s">
        <v>1968</v>
      </c>
      <c r="E129" s="2" t="s">
        <v>1969</v>
      </c>
      <c r="F129" s="2" t="s">
        <v>1970</v>
      </c>
      <c r="G129" s="2">
        <v>85</v>
      </c>
      <c r="H129" s="7" t="s">
        <v>1971</v>
      </c>
      <c r="I129" s="7" t="s">
        <v>694</v>
      </c>
      <c r="J129" s="2" t="e">
        <f>G129/#REF!</f>
        <v>#REF!</v>
      </c>
      <c r="K129" s="5">
        <f t="shared" si="40"/>
        <v>750</v>
      </c>
      <c r="L129" s="27">
        <f t="shared" si="34"/>
        <v>3</v>
      </c>
      <c r="M129" s="5">
        <f t="shared" si="31"/>
        <v>900</v>
      </c>
      <c r="N129" s="27">
        <f t="shared" si="35"/>
        <v>9</v>
      </c>
      <c r="O129" s="5">
        <f t="shared" si="42"/>
        <v>2800</v>
      </c>
      <c r="P129" s="27">
        <f t="shared" si="36"/>
        <v>7</v>
      </c>
      <c r="Q129" s="5">
        <f t="shared" si="41"/>
        <v>2750</v>
      </c>
      <c r="R129" s="1">
        <f t="shared" si="37"/>
        <v>11</v>
      </c>
      <c r="S129" s="32">
        <f t="shared" si="38"/>
        <v>30</v>
      </c>
      <c r="T129" s="23">
        <f t="shared" si="39"/>
        <v>1.25</v>
      </c>
    </row>
    <row r="130" spans="1:20" ht="28.8" x14ac:dyDescent="0.3">
      <c r="A130" s="3"/>
      <c r="B130" s="2" t="s">
        <v>1972</v>
      </c>
      <c r="C130" s="2" t="s">
        <v>890</v>
      </c>
      <c r="D130" s="2">
        <v>3179231518</v>
      </c>
      <c r="E130" s="2" t="s">
        <v>1973</v>
      </c>
      <c r="F130" s="2" t="s">
        <v>1974</v>
      </c>
      <c r="G130" s="2">
        <v>85</v>
      </c>
      <c r="H130" s="7" t="s">
        <v>1975</v>
      </c>
      <c r="I130" s="7" t="s">
        <v>1976</v>
      </c>
      <c r="J130" s="2" t="e">
        <f>G130/#REF!</f>
        <v>#REF!</v>
      </c>
      <c r="K130" s="5">
        <f t="shared" si="40"/>
        <v>750</v>
      </c>
      <c r="L130" s="27">
        <f t="shared" ref="L130:L161" si="43">K130/250</f>
        <v>3</v>
      </c>
      <c r="M130" s="5">
        <f t="shared" si="31"/>
        <v>900</v>
      </c>
      <c r="N130" s="27">
        <f t="shared" ref="N130:N161" si="44">M130/100</f>
        <v>9</v>
      </c>
      <c r="O130" s="5">
        <f t="shared" si="42"/>
        <v>2800</v>
      </c>
      <c r="P130" s="27">
        <f t="shared" ref="P130:P161" si="45">O130/400</f>
        <v>7</v>
      </c>
      <c r="Q130" s="5">
        <f t="shared" si="41"/>
        <v>2750</v>
      </c>
      <c r="R130" s="1">
        <f t="shared" ref="R130:R161" si="46">Q130/250</f>
        <v>11</v>
      </c>
      <c r="S130" s="32">
        <f t="shared" ref="S130:S161" si="47">SUM(L130,N130,P130,R130)</f>
        <v>30</v>
      </c>
      <c r="T130" s="23">
        <f t="shared" ref="T130:T161" si="48">S130/24</f>
        <v>1.25</v>
      </c>
    </row>
    <row r="131" spans="1:20" ht="28.8" x14ac:dyDescent="0.3">
      <c r="A131" s="3"/>
      <c r="B131" s="2" t="s">
        <v>1977</v>
      </c>
      <c r="C131" s="2"/>
      <c r="D131" s="2" t="s">
        <v>1978</v>
      </c>
      <c r="E131" s="2" t="s">
        <v>1979</v>
      </c>
      <c r="F131" s="2" t="s">
        <v>1980</v>
      </c>
      <c r="G131" s="2">
        <v>85</v>
      </c>
      <c r="H131" s="7" t="s">
        <v>1981</v>
      </c>
      <c r="I131" s="7" t="s">
        <v>1910</v>
      </c>
      <c r="J131" s="2" t="e">
        <f>G131/#REF!</f>
        <v>#REF!</v>
      </c>
      <c r="K131" s="5">
        <f t="shared" si="40"/>
        <v>750</v>
      </c>
      <c r="L131" s="27">
        <f t="shared" si="43"/>
        <v>3</v>
      </c>
      <c r="M131" s="5">
        <f t="shared" si="31"/>
        <v>900</v>
      </c>
      <c r="N131" s="27">
        <f t="shared" si="44"/>
        <v>9</v>
      </c>
      <c r="O131" s="5">
        <f t="shared" si="42"/>
        <v>2800</v>
      </c>
      <c r="P131" s="27">
        <f t="shared" si="45"/>
        <v>7</v>
      </c>
      <c r="Q131" s="5">
        <f t="shared" si="41"/>
        <v>2750</v>
      </c>
      <c r="R131" s="1">
        <f t="shared" si="46"/>
        <v>11</v>
      </c>
      <c r="S131" s="32">
        <f t="shared" si="47"/>
        <v>30</v>
      </c>
      <c r="T131" s="23">
        <f t="shared" si="48"/>
        <v>1.25</v>
      </c>
    </row>
    <row r="132" spans="1:20" ht="28.8" x14ac:dyDescent="0.3">
      <c r="A132" s="3"/>
      <c r="B132" s="2" t="s">
        <v>1982</v>
      </c>
      <c r="C132" s="2"/>
      <c r="D132" s="2" t="s">
        <v>1983</v>
      </c>
      <c r="E132" s="2" t="s">
        <v>1984</v>
      </c>
      <c r="F132" s="2" t="s">
        <v>1985</v>
      </c>
      <c r="G132" s="2">
        <v>84</v>
      </c>
      <c r="H132" s="7" t="s">
        <v>1986</v>
      </c>
      <c r="I132" s="7" t="s">
        <v>1987</v>
      </c>
      <c r="J132" s="2" t="e">
        <f>G132/#REF!</f>
        <v>#REF!</v>
      </c>
      <c r="K132" s="5">
        <f t="shared" si="40"/>
        <v>750</v>
      </c>
      <c r="L132" s="27">
        <f t="shared" si="43"/>
        <v>3</v>
      </c>
      <c r="M132" s="5">
        <f t="shared" si="31"/>
        <v>900</v>
      </c>
      <c r="N132" s="27">
        <f t="shared" si="44"/>
        <v>9</v>
      </c>
      <c r="O132" s="5">
        <f t="shared" si="42"/>
        <v>2800</v>
      </c>
      <c r="P132" s="27">
        <f t="shared" si="45"/>
        <v>7</v>
      </c>
      <c r="Q132" s="5">
        <f t="shared" si="41"/>
        <v>2750</v>
      </c>
      <c r="R132" s="1">
        <f t="shared" si="46"/>
        <v>11</v>
      </c>
      <c r="S132" s="32">
        <f t="shared" si="47"/>
        <v>30</v>
      </c>
      <c r="T132" s="23">
        <f t="shared" si="48"/>
        <v>1.25</v>
      </c>
    </row>
    <row r="133" spans="1:20" ht="28.8" x14ac:dyDescent="0.3">
      <c r="A133" s="3"/>
      <c r="B133" s="2" t="s">
        <v>1988</v>
      </c>
      <c r="C133" s="2" t="s">
        <v>209</v>
      </c>
      <c r="D133" s="2" t="s">
        <v>1989</v>
      </c>
      <c r="E133" s="2" t="s">
        <v>1990</v>
      </c>
      <c r="F133" s="2" t="s">
        <v>1991</v>
      </c>
      <c r="G133" s="2">
        <v>83</v>
      </c>
      <c r="H133" s="7" t="s">
        <v>1992</v>
      </c>
      <c r="I133" s="7" t="s">
        <v>1476</v>
      </c>
      <c r="J133" s="2" t="e">
        <f>G133/#REF!</f>
        <v>#REF!</v>
      </c>
      <c r="K133" s="5">
        <f t="shared" si="40"/>
        <v>750</v>
      </c>
      <c r="L133" s="27">
        <f t="shared" si="43"/>
        <v>3</v>
      </c>
      <c r="M133" s="5">
        <f t="shared" si="31"/>
        <v>900</v>
      </c>
      <c r="N133" s="27">
        <f t="shared" si="44"/>
        <v>9</v>
      </c>
      <c r="O133" s="5">
        <f t="shared" si="42"/>
        <v>2800</v>
      </c>
      <c r="P133" s="27">
        <f t="shared" si="45"/>
        <v>7</v>
      </c>
      <c r="Q133" s="5">
        <f t="shared" si="41"/>
        <v>2750</v>
      </c>
      <c r="R133" s="1">
        <f t="shared" si="46"/>
        <v>11</v>
      </c>
      <c r="S133" s="32">
        <f t="shared" si="47"/>
        <v>30</v>
      </c>
      <c r="T133" s="23">
        <f t="shared" si="48"/>
        <v>1.25</v>
      </c>
    </row>
    <row r="134" spans="1:20" x14ac:dyDescent="0.3">
      <c r="A134" s="3"/>
      <c r="B134" s="2" t="s">
        <v>1842</v>
      </c>
      <c r="C134" s="2" t="s">
        <v>794</v>
      </c>
      <c r="D134" s="2" t="s">
        <v>1843</v>
      </c>
      <c r="E134" s="2" t="s">
        <v>1844</v>
      </c>
      <c r="F134" s="2" t="s">
        <v>1845</v>
      </c>
      <c r="G134" s="2">
        <v>90</v>
      </c>
      <c r="H134" s="7" t="s">
        <v>1846</v>
      </c>
      <c r="I134" s="7" t="s">
        <v>220</v>
      </c>
      <c r="J134" s="2" t="e">
        <f>G134/#REF!</f>
        <v>#REF!</v>
      </c>
      <c r="K134" s="5">
        <f t="shared" si="40"/>
        <v>750</v>
      </c>
      <c r="L134" s="27">
        <f t="shared" si="43"/>
        <v>3</v>
      </c>
      <c r="M134" s="5">
        <f t="shared" ref="M134:M177" si="49">100*10</f>
        <v>1000</v>
      </c>
      <c r="N134" s="27">
        <f t="shared" si="44"/>
        <v>10</v>
      </c>
      <c r="O134" s="5">
        <f t="shared" si="42"/>
        <v>2800</v>
      </c>
      <c r="P134" s="27">
        <f t="shared" si="45"/>
        <v>7</v>
      </c>
      <c r="Q134" s="5">
        <f t="shared" si="41"/>
        <v>2750</v>
      </c>
      <c r="R134" s="1">
        <f t="shared" si="46"/>
        <v>11</v>
      </c>
      <c r="S134" s="32">
        <f t="shared" si="47"/>
        <v>31</v>
      </c>
      <c r="T134" s="23">
        <f t="shared" si="48"/>
        <v>1.2916666666666667</v>
      </c>
    </row>
    <row r="135" spans="1:20" x14ac:dyDescent="0.3">
      <c r="A135" s="3"/>
      <c r="B135" s="2" t="s">
        <v>1847</v>
      </c>
      <c r="C135" s="2" t="s">
        <v>107</v>
      </c>
      <c r="D135" s="2" t="s">
        <v>1848</v>
      </c>
      <c r="E135" s="2" t="s">
        <v>1849</v>
      </c>
      <c r="F135" s="2" t="s">
        <v>1850</v>
      </c>
      <c r="G135" s="2">
        <v>90</v>
      </c>
      <c r="H135" s="7" t="s">
        <v>1851</v>
      </c>
      <c r="I135" s="7" t="s">
        <v>1852</v>
      </c>
      <c r="J135" s="2" t="e">
        <f>G135/#REF!</f>
        <v>#REF!</v>
      </c>
      <c r="K135" s="5">
        <f t="shared" si="40"/>
        <v>750</v>
      </c>
      <c r="L135" s="27">
        <f t="shared" si="43"/>
        <v>3</v>
      </c>
      <c r="M135" s="5">
        <f t="shared" si="49"/>
        <v>1000</v>
      </c>
      <c r="N135" s="27">
        <f t="shared" si="44"/>
        <v>10</v>
      </c>
      <c r="O135" s="5">
        <f t="shared" si="42"/>
        <v>2800</v>
      </c>
      <c r="P135" s="27">
        <f t="shared" si="45"/>
        <v>7</v>
      </c>
      <c r="Q135" s="5">
        <f t="shared" si="41"/>
        <v>2750</v>
      </c>
      <c r="R135" s="1">
        <f t="shared" si="46"/>
        <v>11</v>
      </c>
      <c r="S135" s="32">
        <f t="shared" si="47"/>
        <v>31</v>
      </c>
      <c r="T135" s="23">
        <f t="shared" si="48"/>
        <v>1.2916666666666667</v>
      </c>
    </row>
    <row r="136" spans="1:20" x14ac:dyDescent="0.3">
      <c r="A136" s="3"/>
      <c r="B136" s="2" t="s">
        <v>1853</v>
      </c>
      <c r="C136" s="2" t="s">
        <v>979</v>
      </c>
      <c r="D136" s="2" t="s">
        <v>1854</v>
      </c>
      <c r="E136" s="2" t="s">
        <v>1855</v>
      </c>
      <c r="F136" s="2" t="s">
        <v>1856</v>
      </c>
      <c r="G136" s="2">
        <v>90</v>
      </c>
      <c r="H136" s="7" t="s">
        <v>1857</v>
      </c>
      <c r="I136" s="7" t="s">
        <v>265</v>
      </c>
      <c r="J136" s="2" t="e">
        <f>G136/#REF!</f>
        <v>#REF!</v>
      </c>
      <c r="K136" s="5">
        <f t="shared" si="40"/>
        <v>750</v>
      </c>
      <c r="L136" s="27">
        <f t="shared" si="43"/>
        <v>3</v>
      </c>
      <c r="M136" s="5">
        <f t="shared" si="49"/>
        <v>1000</v>
      </c>
      <c r="N136" s="27">
        <f t="shared" si="44"/>
        <v>10</v>
      </c>
      <c r="O136" s="5">
        <f t="shared" si="42"/>
        <v>2800</v>
      </c>
      <c r="P136" s="27">
        <f t="shared" si="45"/>
        <v>7</v>
      </c>
      <c r="Q136" s="5">
        <f t="shared" si="41"/>
        <v>2750</v>
      </c>
      <c r="R136" s="1">
        <f t="shared" si="46"/>
        <v>11</v>
      </c>
      <c r="S136" s="32">
        <f t="shared" si="47"/>
        <v>31</v>
      </c>
      <c r="T136" s="23">
        <f t="shared" si="48"/>
        <v>1.2916666666666667</v>
      </c>
    </row>
    <row r="137" spans="1:20" ht="28.8" x14ac:dyDescent="0.3">
      <c r="A137" s="3"/>
      <c r="B137" s="2" t="s">
        <v>1858</v>
      </c>
      <c r="C137" s="2" t="s">
        <v>635</v>
      </c>
      <c r="D137" s="2" t="s">
        <v>1859</v>
      </c>
      <c r="E137" s="2" t="s">
        <v>1860</v>
      </c>
      <c r="F137" s="2" t="s">
        <v>1861</v>
      </c>
      <c r="G137" s="2">
        <v>90</v>
      </c>
      <c r="H137" s="7" t="s">
        <v>1862</v>
      </c>
      <c r="I137" s="7" t="s">
        <v>1370</v>
      </c>
      <c r="J137" s="2" t="e">
        <f>G137/#REF!</f>
        <v>#REF!</v>
      </c>
      <c r="K137" s="5">
        <f t="shared" si="40"/>
        <v>750</v>
      </c>
      <c r="L137" s="27">
        <f t="shared" si="43"/>
        <v>3</v>
      </c>
      <c r="M137" s="5">
        <f t="shared" si="49"/>
        <v>1000</v>
      </c>
      <c r="N137" s="27">
        <f t="shared" si="44"/>
        <v>10</v>
      </c>
      <c r="O137" s="5">
        <f t="shared" si="42"/>
        <v>2800</v>
      </c>
      <c r="P137" s="27">
        <f t="shared" si="45"/>
        <v>7</v>
      </c>
      <c r="Q137" s="5">
        <f t="shared" si="41"/>
        <v>2750</v>
      </c>
      <c r="R137" s="1">
        <f t="shared" si="46"/>
        <v>11</v>
      </c>
      <c r="S137" s="32">
        <f t="shared" si="47"/>
        <v>31</v>
      </c>
      <c r="T137" s="23">
        <f t="shared" si="48"/>
        <v>1.2916666666666667</v>
      </c>
    </row>
    <row r="138" spans="1:20" ht="28.8" x14ac:dyDescent="0.3">
      <c r="A138" s="3"/>
      <c r="B138" s="2" t="s">
        <v>1863</v>
      </c>
      <c r="C138" s="2" t="s">
        <v>67</v>
      </c>
      <c r="D138" s="2" t="s">
        <v>1864</v>
      </c>
      <c r="E138" s="2" t="s">
        <v>1865</v>
      </c>
      <c r="F138" s="2" t="s">
        <v>1866</v>
      </c>
      <c r="G138" s="2">
        <v>90</v>
      </c>
      <c r="H138" s="7" t="s">
        <v>1867</v>
      </c>
      <c r="I138" s="7" t="s">
        <v>534</v>
      </c>
      <c r="J138" s="2" t="e">
        <f>G138/#REF!</f>
        <v>#REF!</v>
      </c>
      <c r="K138" s="5">
        <f t="shared" si="40"/>
        <v>750</v>
      </c>
      <c r="L138" s="27">
        <f t="shared" si="43"/>
        <v>3</v>
      </c>
      <c r="M138" s="5">
        <f t="shared" si="49"/>
        <v>1000</v>
      </c>
      <c r="N138" s="27">
        <f t="shared" si="44"/>
        <v>10</v>
      </c>
      <c r="O138" s="5">
        <f t="shared" si="42"/>
        <v>2800</v>
      </c>
      <c r="P138" s="27">
        <f t="shared" si="45"/>
        <v>7</v>
      </c>
      <c r="Q138" s="5">
        <f t="shared" si="41"/>
        <v>2750</v>
      </c>
      <c r="R138" s="1">
        <f t="shared" si="46"/>
        <v>11</v>
      </c>
      <c r="S138" s="32">
        <f t="shared" si="47"/>
        <v>31</v>
      </c>
      <c r="T138" s="23">
        <f t="shared" si="48"/>
        <v>1.2916666666666667</v>
      </c>
    </row>
    <row r="139" spans="1:20" ht="28.8" x14ac:dyDescent="0.3">
      <c r="A139" s="3"/>
      <c r="B139" s="2" t="s">
        <v>1868</v>
      </c>
      <c r="C139" s="2" t="s">
        <v>209</v>
      </c>
      <c r="D139" s="2" t="s">
        <v>1869</v>
      </c>
      <c r="E139" s="2" t="s">
        <v>1870</v>
      </c>
      <c r="F139" s="2" t="s">
        <v>1871</v>
      </c>
      <c r="G139" s="2">
        <v>90</v>
      </c>
      <c r="H139" s="7" t="s">
        <v>1872</v>
      </c>
      <c r="I139" s="7" t="s">
        <v>332</v>
      </c>
      <c r="J139" s="2" t="e">
        <f>G139/#REF!</f>
        <v>#REF!</v>
      </c>
      <c r="K139" s="5">
        <f t="shared" si="40"/>
        <v>750</v>
      </c>
      <c r="L139" s="27">
        <f t="shared" si="43"/>
        <v>3</v>
      </c>
      <c r="M139" s="5">
        <f t="shared" si="49"/>
        <v>1000</v>
      </c>
      <c r="N139" s="27">
        <f t="shared" si="44"/>
        <v>10</v>
      </c>
      <c r="O139" s="5">
        <f t="shared" si="42"/>
        <v>2800</v>
      </c>
      <c r="P139" s="27">
        <f t="shared" si="45"/>
        <v>7</v>
      </c>
      <c r="Q139" s="5">
        <f t="shared" si="41"/>
        <v>2750</v>
      </c>
      <c r="R139" s="1">
        <f t="shared" si="46"/>
        <v>11</v>
      </c>
      <c r="S139" s="32">
        <f t="shared" si="47"/>
        <v>31</v>
      </c>
      <c r="T139" s="23">
        <f t="shared" si="48"/>
        <v>1.2916666666666667</v>
      </c>
    </row>
    <row r="140" spans="1:20" ht="28.8" x14ac:dyDescent="0.3">
      <c r="A140" s="3"/>
      <c r="B140" s="2" t="s">
        <v>1873</v>
      </c>
      <c r="C140" s="2" t="s">
        <v>73</v>
      </c>
      <c r="D140" s="2" t="s">
        <v>1874</v>
      </c>
      <c r="E140" s="2" t="s">
        <v>1875</v>
      </c>
      <c r="F140" s="2" t="s">
        <v>1876</v>
      </c>
      <c r="G140" s="2">
        <v>90</v>
      </c>
      <c r="H140" s="7" t="s">
        <v>1877</v>
      </c>
      <c r="I140" s="7" t="s">
        <v>1664</v>
      </c>
      <c r="J140" s="2" t="e">
        <f>G140/#REF!</f>
        <v>#REF!</v>
      </c>
      <c r="K140" s="5">
        <f t="shared" si="40"/>
        <v>750</v>
      </c>
      <c r="L140" s="27">
        <f t="shared" si="43"/>
        <v>3</v>
      </c>
      <c r="M140" s="5">
        <f t="shared" si="49"/>
        <v>1000</v>
      </c>
      <c r="N140" s="27">
        <f t="shared" si="44"/>
        <v>10</v>
      </c>
      <c r="O140" s="5">
        <f t="shared" si="42"/>
        <v>2800</v>
      </c>
      <c r="P140" s="27">
        <f t="shared" si="45"/>
        <v>7</v>
      </c>
      <c r="Q140" s="5">
        <f t="shared" si="41"/>
        <v>2750</v>
      </c>
      <c r="R140" s="1">
        <f t="shared" si="46"/>
        <v>11</v>
      </c>
      <c r="S140" s="32">
        <f t="shared" si="47"/>
        <v>31</v>
      </c>
      <c r="T140" s="23">
        <f t="shared" si="48"/>
        <v>1.2916666666666667</v>
      </c>
    </row>
    <row r="141" spans="1:20" ht="28.8" x14ac:dyDescent="0.3">
      <c r="A141" s="3"/>
      <c r="B141" s="2" t="s">
        <v>1878</v>
      </c>
      <c r="C141" s="2" t="s">
        <v>435</v>
      </c>
      <c r="D141" s="2" t="s">
        <v>1879</v>
      </c>
      <c r="E141" s="2" t="s">
        <v>1880</v>
      </c>
      <c r="F141" s="2" t="s">
        <v>1881</v>
      </c>
      <c r="G141" s="2">
        <v>90</v>
      </c>
      <c r="H141" s="7" t="s">
        <v>1882</v>
      </c>
      <c r="I141" s="7" t="s">
        <v>332</v>
      </c>
      <c r="J141" s="2" t="e">
        <f>G141/#REF!</f>
        <v>#REF!</v>
      </c>
      <c r="K141" s="5">
        <f t="shared" si="40"/>
        <v>750</v>
      </c>
      <c r="L141" s="27">
        <f t="shared" si="43"/>
        <v>3</v>
      </c>
      <c r="M141" s="5">
        <f t="shared" si="49"/>
        <v>1000</v>
      </c>
      <c r="N141" s="27">
        <f t="shared" si="44"/>
        <v>10</v>
      </c>
      <c r="O141" s="5">
        <f t="shared" si="42"/>
        <v>2800</v>
      </c>
      <c r="P141" s="27">
        <f t="shared" si="45"/>
        <v>7</v>
      </c>
      <c r="Q141" s="5">
        <f t="shared" si="41"/>
        <v>2750</v>
      </c>
      <c r="R141" s="1">
        <f t="shared" si="46"/>
        <v>11</v>
      </c>
      <c r="S141" s="32">
        <f t="shared" si="47"/>
        <v>31</v>
      </c>
      <c r="T141" s="23">
        <f t="shared" si="48"/>
        <v>1.2916666666666667</v>
      </c>
    </row>
    <row r="142" spans="1:20" ht="28.8" x14ac:dyDescent="0.3">
      <c r="A142" s="3"/>
      <c r="B142" s="2" t="s">
        <v>1883</v>
      </c>
      <c r="C142" s="2"/>
      <c r="D142" s="2" t="s">
        <v>1884</v>
      </c>
      <c r="E142" s="2" t="s">
        <v>1885</v>
      </c>
      <c r="F142" s="2" t="s">
        <v>1886</v>
      </c>
      <c r="G142" s="2">
        <v>90</v>
      </c>
      <c r="H142" s="7" t="s">
        <v>1887</v>
      </c>
      <c r="I142" s="7" t="s">
        <v>1888</v>
      </c>
      <c r="J142" s="2" t="e">
        <f>G142/#REF!</f>
        <v>#REF!</v>
      </c>
      <c r="K142" s="5">
        <f t="shared" si="40"/>
        <v>750</v>
      </c>
      <c r="L142" s="27">
        <f t="shared" si="43"/>
        <v>3</v>
      </c>
      <c r="M142" s="5">
        <f t="shared" si="49"/>
        <v>1000</v>
      </c>
      <c r="N142" s="27">
        <f t="shared" si="44"/>
        <v>10</v>
      </c>
      <c r="O142" s="5">
        <f t="shared" si="42"/>
        <v>2800</v>
      </c>
      <c r="P142" s="27">
        <f t="shared" si="45"/>
        <v>7</v>
      </c>
      <c r="Q142" s="5">
        <f t="shared" si="41"/>
        <v>2750</v>
      </c>
      <c r="R142" s="1">
        <f t="shared" si="46"/>
        <v>11</v>
      </c>
      <c r="S142" s="32">
        <f t="shared" si="47"/>
        <v>31</v>
      </c>
      <c r="T142" s="23">
        <f t="shared" si="48"/>
        <v>1.2916666666666667</v>
      </c>
    </row>
    <row r="143" spans="1:20" ht="28.8" x14ac:dyDescent="0.3">
      <c r="A143" s="3"/>
      <c r="B143" s="2" t="s">
        <v>1889</v>
      </c>
      <c r="C143" s="2"/>
      <c r="D143" s="2" t="s">
        <v>1890</v>
      </c>
      <c r="E143" s="2" t="s">
        <v>1891</v>
      </c>
      <c r="F143" s="2" t="s">
        <v>1892</v>
      </c>
      <c r="G143" s="2">
        <v>90</v>
      </c>
      <c r="H143" s="7" t="s">
        <v>1893</v>
      </c>
      <c r="I143" s="7" t="s">
        <v>839</v>
      </c>
      <c r="J143" s="2" t="e">
        <f>G143/#REF!</f>
        <v>#REF!</v>
      </c>
      <c r="K143" s="5">
        <f t="shared" si="40"/>
        <v>750</v>
      </c>
      <c r="L143" s="27">
        <f t="shared" si="43"/>
        <v>3</v>
      </c>
      <c r="M143" s="5">
        <f t="shared" si="49"/>
        <v>1000</v>
      </c>
      <c r="N143" s="27">
        <f t="shared" si="44"/>
        <v>10</v>
      </c>
      <c r="O143" s="5">
        <f t="shared" si="42"/>
        <v>2800</v>
      </c>
      <c r="P143" s="27">
        <f t="shared" si="45"/>
        <v>7</v>
      </c>
      <c r="Q143" s="5">
        <f t="shared" si="41"/>
        <v>2750</v>
      </c>
      <c r="R143" s="1">
        <f t="shared" si="46"/>
        <v>11</v>
      </c>
      <c r="S143" s="32">
        <f t="shared" si="47"/>
        <v>31</v>
      </c>
      <c r="T143" s="23">
        <f t="shared" si="48"/>
        <v>1.2916666666666667</v>
      </c>
    </row>
    <row r="144" spans="1:20" ht="28.8" x14ac:dyDescent="0.3">
      <c r="A144" s="3"/>
      <c r="B144" s="16" t="s">
        <v>1894</v>
      </c>
      <c r="C144" s="2"/>
      <c r="D144" s="2" t="s">
        <v>1895</v>
      </c>
      <c r="E144" s="2" t="s">
        <v>1896</v>
      </c>
      <c r="F144" s="2" t="s">
        <v>1897</v>
      </c>
      <c r="G144" s="2">
        <v>90</v>
      </c>
      <c r="H144" s="7" t="s">
        <v>1898</v>
      </c>
      <c r="I144" s="7" t="s">
        <v>1899</v>
      </c>
      <c r="J144" s="2" t="e">
        <f>G144/#REF!</f>
        <v>#REF!</v>
      </c>
      <c r="K144" s="5">
        <f t="shared" si="40"/>
        <v>750</v>
      </c>
      <c r="L144" s="27">
        <f t="shared" si="43"/>
        <v>3</v>
      </c>
      <c r="M144" s="5">
        <f t="shared" si="49"/>
        <v>1000</v>
      </c>
      <c r="N144" s="27">
        <f t="shared" si="44"/>
        <v>10</v>
      </c>
      <c r="O144" s="5">
        <f t="shared" si="42"/>
        <v>2800</v>
      </c>
      <c r="P144" s="27">
        <f t="shared" si="45"/>
        <v>7</v>
      </c>
      <c r="Q144" s="5">
        <f t="shared" si="41"/>
        <v>2750</v>
      </c>
      <c r="R144" s="1">
        <f t="shared" si="46"/>
        <v>11</v>
      </c>
      <c r="S144" s="32">
        <f t="shared" si="47"/>
        <v>31</v>
      </c>
      <c r="T144" s="23">
        <f t="shared" si="48"/>
        <v>1.2916666666666667</v>
      </c>
    </row>
    <row r="145" spans="1:20" ht="28.8" x14ac:dyDescent="0.3">
      <c r="A145" s="3"/>
      <c r="B145" s="2" t="s">
        <v>1900</v>
      </c>
      <c r="C145" s="2"/>
      <c r="D145" s="2">
        <v>7658250543</v>
      </c>
      <c r="E145" s="2" t="s">
        <v>1901</v>
      </c>
      <c r="F145" s="2" t="s">
        <v>1902</v>
      </c>
      <c r="G145" s="2">
        <v>90</v>
      </c>
      <c r="H145" s="7" t="s">
        <v>1903</v>
      </c>
      <c r="I145" s="7" t="s">
        <v>1904</v>
      </c>
      <c r="J145" s="2" t="e">
        <f>G145/#REF!</f>
        <v>#REF!</v>
      </c>
      <c r="K145" s="5">
        <f t="shared" si="40"/>
        <v>750</v>
      </c>
      <c r="L145" s="27">
        <f t="shared" si="43"/>
        <v>3</v>
      </c>
      <c r="M145" s="5">
        <f t="shared" si="49"/>
        <v>1000</v>
      </c>
      <c r="N145" s="27">
        <f t="shared" si="44"/>
        <v>10</v>
      </c>
      <c r="O145" s="5">
        <f t="shared" si="42"/>
        <v>2800</v>
      </c>
      <c r="P145" s="27">
        <f t="shared" si="45"/>
        <v>7</v>
      </c>
      <c r="Q145" s="5">
        <f t="shared" si="41"/>
        <v>2750</v>
      </c>
      <c r="R145" s="1">
        <f t="shared" si="46"/>
        <v>11</v>
      </c>
      <c r="S145" s="32">
        <f t="shared" si="47"/>
        <v>31</v>
      </c>
      <c r="T145" s="23">
        <f t="shared" si="48"/>
        <v>1.2916666666666667</v>
      </c>
    </row>
    <row r="146" spans="1:20" ht="28.8" x14ac:dyDescent="0.3">
      <c r="A146" s="3"/>
      <c r="B146" s="2" t="s">
        <v>1905</v>
      </c>
      <c r="C146" s="2"/>
      <c r="D146" s="2" t="s">
        <v>1906</v>
      </c>
      <c r="E146" s="2" t="s">
        <v>1907</v>
      </c>
      <c r="F146" s="2" t="s">
        <v>1908</v>
      </c>
      <c r="G146" s="2">
        <v>90</v>
      </c>
      <c r="H146" s="7" t="s">
        <v>1909</v>
      </c>
      <c r="I146" s="7" t="s">
        <v>1910</v>
      </c>
      <c r="J146" s="2" t="e">
        <f>G146/#REF!</f>
        <v>#REF!</v>
      </c>
      <c r="K146" s="5">
        <f t="shared" si="40"/>
        <v>750</v>
      </c>
      <c r="L146" s="27">
        <f t="shared" si="43"/>
        <v>3</v>
      </c>
      <c r="M146" s="5">
        <f t="shared" si="49"/>
        <v>1000</v>
      </c>
      <c r="N146" s="27">
        <f t="shared" si="44"/>
        <v>10</v>
      </c>
      <c r="O146" s="5">
        <f t="shared" si="42"/>
        <v>2800</v>
      </c>
      <c r="P146" s="27">
        <f t="shared" si="45"/>
        <v>7</v>
      </c>
      <c r="Q146" s="5">
        <f t="shared" si="41"/>
        <v>2750</v>
      </c>
      <c r="R146" s="1">
        <f t="shared" si="46"/>
        <v>11</v>
      </c>
      <c r="S146" s="32">
        <f t="shared" si="47"/>
        <v>31</v>
      </c>
      <c r="T146" s="23">
        <f t="shared" si="48"/>
        <v>1.2916666666666667</v>
      </c>
    </row>
    <row r="147" spans="1:20" ht="28.8" x14ac:dyDescent="0.3">
      <c r="A147" s="3"/>
      <c r="B147" s="2" t="s">
        <v>1911</v>
      </c>
      <c r="C147" s="2"/>
      <c r="D147" s="2" t="s">
        <v>2901</v>
      </c>
      <c r="E147" s="2" t="s">
        <v>1912</v>
      </c>
      <c r="F147" s="2" t="s">
        <v>1913</v>
      </c>
      <c r="G147" s="2">
        <v>90</v>
      </c>
      <c r="H147" s="7" t="s">
        <v>1914</v>
      </c>
      <c r="I147" s="7" t="s">
        <v>1256</v>
      </c>
      <c r="J147" s="2" t="e">
        <f>G147/#REF!</f>
        <v>#REF!</v>
      </c>
      <c r="K147" s="5">
        <f t="shared" si="40"/>
        <v>750</v>
      </c>
      <c r="L147" s="27">
        <f t="shared" si="43"/>
        <v>3</v>
      </c>
      <c r="M147" s="5">
        <f t="shared" si="49"/>
        <v>1000</v>
      </c>
      <c r="N147" s="27">
        <f t="shared" si="44"/>
        <v>10</v>
      </c>
      <c r="O147" s="5">
        <f t="shared" si="42"/>
        <v>2800</v>
      </c>
      <c r="P147" s="27">
        <f t="shared" si="45"/>
        <v>7</v>
      </c>
      <c r="Q147" s="5">
        <f t="shared" si="41"/>
        <v>2750</v>
      </c>
      <c r="R147" s="1">
        <f t="shared" si="46"/>
        <v>11</v>
      </c>
      <c r="S147" s="32">
        <f t="shared" si="47"/>
        <v>31</v>
      </c>
      <c r="T147" s="23">
        <f t="shared" si="48"/>
        <v>1.2916666666666667</v>
      </c>
    </row>
    <row r="148" spans="1:20" ht="28.8" x14ac:dyDescent="0.3">
      <c r="A148" s="3"/>
      <c r="B148" s="2" t="s">
        <v>1915</v>
      </c>
      <c r="C148" s="2"/>
      <c r="D148" s="2" t="s">
        <v>1916</v>
      </c>
      <c r="E148" s="2" t="s">
        <v>1917</v>
      </c>
      <c r="F148" s="2" t="s">
        <v>1918</v>
      </c>
      <c r="G148" s="2">
        <v>90</v>
      </c>
      <c r="H148" s="7" t="s">
        <v>1919</v>
      </c>
      <c r="I148" s="7" t="s">
        <v>1402</v>
      </c>
      <c r="J148" s="2" t="e">
        <f>G148/#REF!</f>
        <v>#REF!</v>
      </c>
      <c r="K148" s="5">
        <f t="shared" si="40"/>
        <v>750</v>
      </c>
      <c r="L148" s="27">
        <f t="shared" si="43"/>
        <v>3</v>
      </c>
      <c r="M148" s="5">
        <f t="shared" si="49"/>
        <v>1000</v>
      </c>
      <c r="N148" s="27">
        <f t="shared" si="44"/>
        <v>10</v>
      </c>
      <c r="O148" s="5">
        <f t="shared" si="42"/>
        <v>2800</v>
      </c>
      <c r="P148" s="27">
        <f t="shared" si="45"/>
        <v>7</v>
      </c>
      <c r="Q148" s="5">
        <f t="shared" si="41"/>
        <v>2750</v>
      </c>
      <c r="R148" s="1">
        <f t="shared" si="46"/>
        <v>11</v>
      </c>
      <c r="S148" s="32">
        <f t="shared" si="47"/>
        <v>31</v>
      </c>
      <c r="T148" s="23">
        <f t="shared" si="48"/>
        <v>1.2916666666666667</v>
      </c>
    </row>
    <row r="149" spans="1:20" ht="28.8" x14ac:dyDescent="0.3">
      <c r="A149" s="3"/>
      <c r="B149" s="2" t="s">
        <v>1920</v>
      </c>
      <c r="C149" s="2" t="s">
        <v>511</v>
      </c>
      <c r="D149" s="2" t="s">
        <v>1921</v>
      </c>
      <c r="E149" s="2" t="s">
        <v>1922</v>
      </c>
      <c r="F149" s="2" t="s">
        <v>1923</v>
      </c>
      <c r="G149" s="2">
        <v>89</v>
      </c>
      <c r="H149" s="7" t="s">
        <v>1924</v>
      </c>
      <c r="I149" s="7" t="s">
        <v>497</v>
      </c>
      <c r="J149" s="2" t="e">
        <f>G149/#REF!</f>
        <v>#REF!</v>
      </c>
      <c r="K149" s="5">
        <f t="shared" si="40"/>
        <v>750</v>
      </c>
      <c r="L149" s="27">
        <f t="shared" si="43"/>
        <v>3</v>
      </c>
      <c r="M149" s="5">
        <f t="shared" si="49"/>
        <v>1000</v>
      </c>
      <c r="N149" s="27">
        <f t="shared" si="44"/>
        <v>10</v>
      </c>
      <c r="O149" s="5">
        <f t="shared" si="42"/>
        <v>2800</v>
      </c>
      <c r="P149" s="27">
        <f t="shared" si="45"/>
        <v>7</v>
      </c>
      <c r="Q149" s="5">
        <f t="shared" si="41"/>
        <v>2750</v>
      </c>
      <c r="R149" s="1">
        <f t="shared" si="46"/>
        <v>11</v>
      </c>
      <c r="S149" s="32">
        <f t="shared" si="47"/>
        <v>31</v>
      </c>
      <c r="T149" s="23">
        <f t="shared" si="48"/>
        <v>1.2916666666666667</v>
      </c>
    </row>
    <row r="150" spans="1:20" ht="28.8" x14ac:dyDescent="0.3">
      <c r="A150" s="3"/>
      <c r="B150" s="2" t="s">
        <v>1925</v>
      </c>
      <c r="C150" s="2" t="s">
        <v>511</v>
      </c>
      <c r="D150" s="2" t="s">
        <v>1926</v>
      </c>
      <c r="E150" s="2" t="s">
        <v>1927</v>
      </c>
      <c r="F150" s="2" t="s">
        <v>1928</v>
      </c>
      <c r="G150" s="2">
        <v>89</v>
      </c>
      <c r="H150" s="7" t="s">
        <v>1929</v>
      </c>
      <c r="I150" s="7" t="s">
        <v>101</v>
      </c>
      <c r="J150" s="2" t="e">
        <f>G150/#REF!</f>
        <v>#REF!</v>
      </c>
      <c r="K150" s="5">
        <f t="shared" si="40"/>
        <v>750</v>
      </c>
      <c r="L150" s="27">
        <f t="shared" si="43"/>
        <v>3</v>
      </c>
      <c r="M150" s="5">
        <f t="shared" si="49"/>
        <v>1000</v>
      </c>
      <c r="N150" s="27">
        <f t="shared" si="44"/>
        <v>10</v>
      </c>
      <c r="O150" s="5">
        <f t="shared" si="42"/>
        <v>2800</v>
      </c>
      <c r="P150" s="27">
        <f t="shared" si="45"/>
        <v>7</v>
      </c>
      <c r="Q150" s="5">
        <f t="shared" si="41"/>
        <v>2750</v>
      </c>
      <c r="R150" s="1">
        <f t="shared" si="46"/>
        <v>11</v>
      </c>
      <c r="S150" s="32">
        <f t="shared" si="47"/>
        <v>31</v>
      </c>
      <c r="T150" s="23">
        <f t="shared" si="48"/>
        <v>1.2916666666666667</v>
      </c>
    </row>
    <row r="151" spans="1:20" ht="28.8" x14ac:dyDescent="0.3">
      <c r="A151" s="3"/>
      <c r="B151" s="2" t="s">
        <v>1930</v>
      </c>
      <c r="C151" s="2"/>
      <c r="D151" s="2" t="s">
        <v>1931</v>
      </c>
      <c r="E151" s="2" t="s">
        <v>1932</v>
      </c>
      <c r="F151" s="2" t="s">
        <v>1933</v>
      </c>
      <c r="G151" s="2">
        <v>88</v>
      </c>
      <c r="H151" s="7" t="s">
        <v>1934</v>
      </c>
      <c r="I151" s="7" t="s">
        <v>683</v>
      </c>
      <c r="J151" s="2" t="e">
        <f>G151/#REF!</f>
        <v>#REF!</v>
      </c>
      <c r="K151" s="5">
        <f t="shared" si="40"/>
        <v>750</v>
      </c>
      <c r="L151" s="27">
        <f t="shared" si="43"/>
        <v>3</v>
      </c>
      <c r="M151" s="5">
        <f t="shared" si="49"/>
        <v>1000</v>
      </c>
      <c r="N151" s="27">
        <f t="shared" si="44"/>
        <v>10</v>
      </c>
      <c r="O151" s="5">
        <f t="shared" si="42"/>
        <v>2800</v>
      </c>
      <c r="P151" s="27">
        <f t="shared" si="45"/>
        <v>7</v>
      </c>
      <c r="Q151" s="5">
        <f t="shared" si="41"/>
        <v>2750</v>
      </c>
      <c r="R151" s="1">
        <f t="shared" si="46"/>
        <v>11</v>
      </c>
      <c r="S151" s="32">
        <f t="shared" si="47"/>
        <v>31</v>
      </c>
      <c r="T151" s="23">
        <f t="shared" si="48"/>
        <v>1.2916666666666667</v>
      </c>
    </row>
    <row r="152" spans="1:20" ht="28.8" x14ac:dyDescent="0.3">
      <c r="A152" s="3"/>
      <c r="B152" s="2" t="s">
        <v>1826</v>
      </c>
      <c r="C152" s="2" t="s">
        <v>107</v>
      </c>
      <c r="D152" s="2" t="s">
        <v>1827</v>
      </c>
      <c r="E152" s="2" t="s">
        <v>1828</v>
      </c>
      <c r="F152" s="2" t="s">
        <v>1829</v>
      </c>
      <c r="G152" s="2">
        <v>92</v>
      </c>
      <c r="H152" s="7" t="s">
        <v>1830</v>
      </c>
      <c r="I152" s="7" t="s">
        <v>1831</v>
      </c>
      <c r="J152" s="2" t="e">
        <f>G152/#REF!</f>
        <v>#REF!</v>
      </c>
      <c r="K152" s="5">
        <f t="shared" si="40"/>
        <v>750</v>
      </c>
      <c r="L152" s="27">
        <f t="shared" si="43"/>
        <v>3</v>
      </c>
      <c r="M152" s="5">
        <f t="shared" si="49"/>
        <v>1000</v>
      </c>
      <c r="N152" s="27">
        <f t="shared" si="44"/>
        <v>10</v>
      </c>
      <c r="O152" s="5">
        <f t="shared" si="42"/>
        <v>2800</v>
      </c>
      <c r="P152" s="27">
        <f t="shared" si="45"/>
        <v>7</v>
      </c>
      <c r="Q152" s="5">
        <f t="shared" ref="Q152:Q184" si="50">250*12</f>
        <v>3000</v>
      </c>
      <c r="R152" s="1">
        <f t="shared" si="46"/>
        <v>12</v>
      </c>
      <c r="S152" s="32">
        <f t="shared" si="47"/>
        <v>32</v>
      </c>
      <c r="T152" s="23">
        <f t="shared" si="48"/>
        <v>1.3333333333333333</v>
      </c>
    </row>
    <row r="153" spans="1:20" x14ac:dyDescent="0.3">
      <c r="A153" s="3"/>
      <c r="B153" s="2" t="s">
        <v>1832</v>
      </c>
      <c r="C153" s="2" t="s">
        <v>107</v>
      </c>
      <c r="D153" s="2" t="s">
        <v>1833</v>
      </c>
      <c r="E153" s="2" t="s">
        <v>1834</v>
      </c>
      <c r="F153" s="2" t="s">
        <v>1835</v>
      </c>
      <c r="G153" s="2">
        <v>92</v>
      </c>
      <c r="H153" s="7" t="s">
        <v>1836</v>
      </c>
      <c r="I153" s="7" t="s">
        <v>285</v>
      </c>
      <c r="J153" s="2" t="e">
        <f>G153/#REF!</f>
        <v>#REF!</v>
      </c>
      <c r="K153" s="5">
        <f t="shared" si="40"/>
        <v>750</v>
      </c>
      <c r="L153" s="27">
        <f t="shared" si="43"/>
        <v>3</v>
      </c>
      <c r="M153" s="5">
        <f t="shared" si="49"/>
        <v>1000</v>
      </c>
      <c r="N153" s="27">
        <f t="shared" si="44"/>
        <v>10</v>
      </c>
      <c r="O153" s="5">
        <f t="shared" si="42"/>
        <v>2800</v>
      </c>
      <c r="P153" s="27">
        <f t="shared" si="45"/>
        <v>7</v>
      </c>
      <c r="Q153" s="5">
        <f t="shared" si="50"/>
        <v>3000</v>
      </c>
      <c r="R153" s="1">
        <f t="shared" si="46"/>
        <v>12</v>
      </c>
      <c r="S153" s="32">
        <f t="shared" si="47"/>
        <v>32</v>
      </c>
      <c r="T153" s="23">
        <f t="shared" si="48"/>
        <v>1.3333333333333333</v>
      </c>
    </row>
    <row r="154" spans="1:20" ht="28.8" x14ac:dyDescent="0.3">
      <c r="A154" s="3"/>
      <c r="B154" s="2" t="s">
        <v>1837</v>
      </c>
      <c r="C154" s="2" t="s">
        <v>209</v>
      </c>
      <c r="D154" s="2" t="s">
        <v>1838</v>
      </c>
      <c r="E154" s="2" t="s">
        <v>1839</v>
      </c>
      <c r="F154" s="2" t="s">
        <v>1840</v>
      </c>
      <c r="G154" s="2">
        <v>92</v>
      </c>
      <c r="H154" s="7" t="s">
        <v>1841</v>
      </c>
      <c r="I154" s="7" t="s">
        <v>458</v>
      </c>
      <c r="J154" s="2" t="e">
        <f>G154/#REF!</f>
        <v>#REF!</v>
      </c>
      <c r="K154" s="5">
        <f t="shared" si="40"/>
        <v>750</v>
      </c>
      <c r="L154" s="27">
        <f t="shared" si="43"/>
        <v>3</v>
      </c>
      <c r="M154" s="5">
        <f t="shared" si="49"/>
        <v>1000</v>
      </c>
      <c r="N154" s="27">
        <f t="shared" si="44"/>
        <v>10</v>
      </c>
      <c r="O154" s="5">
        <f t="shared" si="42"/>
        <v>2800</v>
      </c>
      <c r="P154" s="27">
        <f t="shared" si="45"/>
        <v>7</v>
      </c>
      <c r="Q154" s="5">
        <f t="shared" si="50"/>
        <v>3000</v>
      </c>
      <c r="R154" s="1">
        <f t="shared" si="46"/>
        <v>12</v>
      </c>
      <c r="S154" s="32">
        <f t="shared" si="47"/>
        <v>32</v>
      </c>
      <c r="T154" s="23">
        <f t="shared" si="48"/>
        <v>1.3333333333333333</v>
      </c>
    </row>
    <row r="155" spans="1:20" x14ac:dyDescent="0.3">
      <c r="A155" s="2"/>
      <c r="B155" s="2" t="s">
        <v>1702</v>
      </c>
      <c r="C155" s="2" t="s">
        <v>209</v>
      </c>
      <c r="D155" s="2" t="s">
        <v>1703</v>
      </c>
      <c r="E155" s="2" t="s">
        <v>1704</v>
      </c>
      <c r="F155" s="2" t="s">
        <v>1705</v>
      </c>
      <c r="G155" s="2">
        <v>97</v>
      </c>
      <c r="H155" s="7" t="s">
        <v>1706</v>
      </c>
      <c r="I155" s="7" t="s">
        <v>1707</v>
      </c>
      <c r="J155" s="2" t="e">
        <f>G155/#REF!</f>
        <v>#REF!</v>
      </c>
      <c r="K155" s="5">
        <f t="shared" ref="K155:K184" si="51">250*3</f>
        <v>750</v>
      </c>
      <c r="L155" s="27">
        <f t="shared" si="43"/>
        <v>3</v>
      </c>
      <c r="M155" s="5">
        <f t="shared" si="49"/>
        <v>1000</v>
      </c>
      <c r="N155" s="27">
        <f t="shared" si="44"/>
        <v>10</v>
      </c>
      <c r="O155" s="5">
        <f t="shared" ref="O155:O184" si="52">400*8</f>
        <v>3200</v>
      </c>
      <c r="P155" s="27">
        <f t="shared" si="45"/>
        <v>8</v>
      </c>
      <c r="Q155" s="5">
        <f t="shared" si="50"/>
        <v>3000</v>
      </c>
      <c r="R155" s="1">
        <f t="shared" si="46"/>
        <v>12</v>
      </c>
      <c r="S155" s="32">
        <f t="shared" si="47"/>
        <v>33</v>
      </c>
      <c r="T155" s="23">
        <f t="shared" si="48"/>
        <v>1.375</v>
      </c>
    </row>
    <row r="156" spans="1:20" ht="28.8" x14ac:dyDescent="0.3">
      <c r="A156" s="2"/>
      <c r="B156" s="16" t="s">
        <v>1708</v>
      </c>
      <c r="C156" s="16" t="s">
        <v>107</v>
      </c>
      <c r="D156" s="16" t="s">
        <v>1709</v>
      </c>
      <c r="E156" s="16" t="s">
        <v>1710</v>
      </c>
      <c r="F156" s="16" t="s">
        <v>1711</v>
      </c>
      <c r="G156" s="16">
        <v>96</v>
      </c>
      <c r="H156" s="7" t="s">
        <v>1712</v>
      </c>
      <c r="I156" s="7" t="s">
        <v>95</v>
      </c>
      <c r="J156" s="2" t="e">
        <f>G156/#REF!</f>
        <v>#REF!</v>
      </c>
      <c r="K156" s="5">
        <f t="shared" si="51"/>
        <v>750</v>
      </c>
      <c r="L156" s="27">
        <f t="shared" si="43"/>
        <v>3</v>
      </c>
      <c r="M156" s="5">
        <f t="shared" si="49"/>
        <v>1000</v>
      </c>
      <c r="N156" s="27">
        <f t="shared" si="44"/>
        <v>10</v>
      </c>
      <c r="O156" s="5">
        <f t="shared" si="52"/>
        <v>3200</v>
      </c>
      <c r="P156" s="27">
        <f t="shared" si="45"/>
        <v>8</v>
      </c>
      <c r="Q156" s="5">
        <f t="shared" si="50"/>
        <v>3000</v>
      </c>
      <c r="R156" s="1">
        <f t="shared" si="46"/>
        <v>12</v>
      </c>
      <c r="S156" s="32">
        <f t="shared" si="47"/>
        <v>33</v>
      </c>
      <c r="T156" s="23">
        <f t="shared" si="48"/>
        <v>1.375</v>
      </c>
    </row>
    <row r="157" spans="1:20" ht="28.8" x14ac:dyDescent="0.3">
      <c r="A157" s="3"/>
      <c r="B157" s="2" t="s">
        <v>1713</v>
      </c>
      <c r="C157" s="2" t="s">
        <v>107</v>
      </c>
      <c r="D157" s="2" t="s">
        <v>1714</v>
      </c>
      <c r="E157" s="2" t="s">
        <v>1715</v>
      </c>
      <c r="F157" s="2" t="s">
        <v>1716</v>
      </c>
      <c r="G157" s="2">
        <v>96</v>
      </c>
      <c r="H157" s="7" t="s">
        <v>1717</v>
      </c>
      <c r="I157" s="7" t="s">
        <v>1482</v>
      </c>
      <c r="J157" s="2" t="e">
        <f>G157/#REF!</f>
        <v>#REF!</v>
      </c>
      <c r="K157" s="5">
        <f t="shared" si="51"/>
        <v>750</v>
      </c>
      <c r="L157" s="27">
        <f t="shared" si="43"/>
        <v>3</v>
      </c>
      <c r="M157" s="5">
        <f t="shared" si="49"/>
        <v>1000</v>
      </c>
      <c r="N157" s="27">
        <f t="shared" si="44"/>
        <v>10</v>
      </c>
      <c r="O157" s="5">
        <f t="shared" si="52"/>
        <v>3200</v>
      </c>
      <c r="P157" s="27">
        <f t="shared" si="45"/>
        <v>8</v>
      </c>
      <c r="Q157" s="5">
        <f t="shared" si="50"/>
        <v>3000</v>
      </c>
      <c r="R157" s="1">
        <f t="shared" si="46"/>
        <v>12</v>
      </c>
      <c r="S157" s="32">
        <f t="shared" si="47"/>
        <v>33</v>
      </c>
      <c r="T157" s="23">
        <f t="shared" si="48"/>
        <v>1.375</v>
      </c>
    </row>
    <row r="158" spans="1:20" ht="28.8" x14ac:dyDescent="0.3">
      <c r="A158" s="3"/>
      <c r="B158" s="2" t="s">
        <v>1718</v>
      </c>
      <c r="C158" s="2" t="s">
        <v>1258</v>
      </c>
      <c r="D158" s="2">
        <v>8126627778</v>
      </c>
      <c r="E158" s="2" t="s">
        <v>1719</v>
      </c>
      <c r="F158" s="2" t="s">
        <v>1720</v>
      </c>
      <c r="G158" s="2">
        <v>96</v>
      </c>
      <c r="H158" s="7" t="s">
        <v>1721</v>
      </c>
      <c r="I158" s="7" t="s">
        <v>1722</v>
      </c>
      <c r="J158" s="2" t="e">
        <f>G158/#REF!</f>
        <v>#REF!</v>
      </c>
      <c r="K158" s="5">
        <f t="shared" si="51"/>
        <v>750</v>
      </c>
      <c r="L158" s="27">
        <f t="shared" si="43"/>
        <v>3</v>
      </c>
      <c r="M158" s="5">
        <f t="shared" si="49"/>
        <v>1000</v>
      </c>
      <c r="N158" s="27">
        <f t="shared" si="44"/>
        <v>10</v>
      </c>
      <c r="O158" s="5">
        <f t="shared" si="52"/>
        <v>3200</v>
      </c>
      <c r="P158" s="27">
        <f t="shared" si="45"/>
        <v>8</v>
      </c>
      <c r="Q158" s="5">
        <f t="shared" si="50"/>
        <v>3000</v>
      </c>
      <c r="R158" s="1">
        <f t="shared" si="46"/>
        <v>12</v>
      </c>
      <c r="S158" s="32">
        <f t="shared" si="47"/>
        <v>33</v>
      </c>
      <c r="T158" s="23">
        <f t="shared" si="48"/>
        <v>1.375</v>
      </c>
    </row>
    <row r="159" spans="1:20" ht="28.8" x14ac:dyDescent="0.3">
      <c r="A159" s="3"/>
      <c r="B159" s="2" t="s">
        <v>1723</v>
      </c>
      <c r="C159" s="2" t="s">
        <v>209</v>
      </c>
      <c r="D159" s="2" t="s">
        <v>1724</v>
      </c>
      <c r="E159" s="2" t="s">
        <v>1725</v>
      </c>
      <c r="F159" s="2" t="s">
        <v>1726</v>
      </c>
      <c r="G159" s="2">
        <v>96</v>
      </c>
      <c r="H159" s="7" t="s">
        <v>1727</v>
      </c>
      <c r="I159" s="7" t="s">
        <v>1172</v>
      </c>
      <c r="J159" s="2" t="e">
        <f>G159/#REF!</f>
        <v>#REF!</v>
      </c>
      <c r="K159" s="5">
        <f t="shared" si="51"/>
        <v>750</v>
      </c>
      <c r="L159" s="27">
        <f t="shared" si="43"/>
        <v>3</v>
      </c>
      <c r="M159" s="5">
        <f t="shared" si="49"/>
        <v>1000</v>
      </c>
      <c r="N159" s="27">
        <f t="shared" si="44"/>
        <v>10</v>
      </c>
      <c r="O159" s="5">
        <f t="shared" si="52"/>
        <v>3200</v>
      </c>
      <c r="P159" s="27">
        <f t="shared" si="45"/>
        <v>8</v>
      </c>
      <c r="Q159" s="5">
        <f t="shared" si="50"/>
        <v>3000</v>
      </c>
      <c r="R159" s="1">
        <f t="shared" si="46"/>
        <v>12</v>
      </c>
      <c r="S159" s="32">
        <f t="shared" si="47"/>
        <v>33</v>
      </c>
      <c r="T159" s="23">
        <f t="shared" si="48"/>
        <v>1.375</v>
      </c>
    </row>
    <row r="160" spans="1:20" x14ac:dyDescent="0.3">
      <c r="A160" s="3"/>
      <c r="B160" s="2" t="s">
        <v>1728</v>
      </c>
      <c r="C160" s="2" t="s">
        <v>435</v>
      </c>
      <c r="D160" s="2" t="s">
        <v>1729</v>
      </c>
      <c r="E160" s="2" t="s">
        <v>1730</v>
      </c>
      <c r="F160" s="2" t="s">
        <v>1731</v>
      </c>
      <c r="G160" s="2">
        <v>96</v>
      </c>
      <c r="H160" s="7" t="s">
        <v>1732</v>
      </c>
      <c r="I160" s="7" t="s">
        <v>391</v>
      </c>
      <c r="J160" s="2" t="e">
        <f>G160/#REF!</f>
        <v>#REF!</v>
      </c>
      <c r="K160" s="5">
        <f t="shared" si="51"/>
        <v>750</v>
      </c>
      <c r="L160" s="27">
        <f t="shared" si="43"/>
        <v>3</v>
      </c>
      <c r="M160" s="5">
        <f t="shared" si="49"/>
        <v>1000</v>
      </c>
      <c r="N160" s="27">
        <f t="shared" si="44"/>
        <v>10</v>
      </c>
      <c r="O160" s="5">
        <f t="shared" si="52"/>
        <v>3200</v>
      </c>
      <c r="P160" s="27">
        <f t="shared" si="45"/>
        <v>8</v>
      </c>
      <c r="Q160" s="5">
        <f t="shared" si="50"/>
        <v>3000</v>
      </c>
      <c r="R160" s="1">
        <f t="shared" si="46"/>
        <v>12</v>
      </c>
      <c r="S160" s="32">
        <f t="shared" si="47"/>
        <v>33</v>
      </c>
      <c r="T160" s="23">
        <f t="shared" si="48"/>
        <v>1.375</v>
      </c>
    </row>
    <row r="161" spans="1:20" ht="28.8" x14ac:dyDescent="0.3">
      <c r="A161" s="3"/>
      <c r="B161" s="2" t="s">
        <v>1733</v>
      </c>
      <c r="C161" s="2" t="s">
        <v>435</v>
      </c>
      <c r="D161" s="2" t="s">
        <v>1734</v>
      </c>
      <c r="E161" s="2" t="s">
        <v>1735</v>
      </c>
      <c r="F161" s="2" t="s">
        <v>1736</v>
      </c>
      <c r="G161" s="2">
        <v>96</v>
      </c>
      <c r="H161" s="7" t="s">
        <v>1737</v>
      </c>
      <c r="I161" s="7" t="s">
        <v>1738</v>
      </c>
      <c r="J161" s="2" t="e">
        <f>G161/#REF!</f>
        <v>#REF!</v>
      </c>
      <c r="K161" s="5">
        <f t="shared" si="51"/>
        <v>750</v>
      </c>
      <c r="L161" s="27">
        <f t="shared" si="43"/>
        <v>3</v>
      </c>
      <c r="M161" s="5">
        <f t="shared" si="49"/>
        <v>1000</v>
      </c>
      <c r="N161" s="27">
        <f t="shared" si="44"/>
        <v>10</v>
      </c>
      <c r="O161" s="5">
        <f t="shared" si="52"/>
        <v>3200</v>
      </c>
      <c r="P161" s="27">
        <f t="shared" si="45"/>
        <v>8</v>
      </c>
      <c r="Q161" s="5">
        <f t="shared" si="50"/>
        <v>3000</v>
      </c>
      <c r="R161" s="1">
        <f t="shared" si="46"/>
        <v>12</v>
      </c>
      <c r="S161" s="32">
        <f t="shared" si="47"/>
        <v>33</v>
      </c>
      <c r="T161" s="23">
        <f t="shared" si="48"/>
        <v>1.375</v>
      </c>
    </row>
    <row r="162" spans="1:20" ht="28.8" x14ac:dyDescent="0.3">
      <c r="A162" s="3"/>
      <c r="B162" s="2" t="s">
        <v>1739</v>
      </c>
      <c r="C162" s="2" t="s">
        <v>107</v>
      </c>
      <c r="D162" s="2" t="s">
        <v>1740</v>
      </c>
      <c r="E162" s="2" t="s">
        <v>1741</v>
      </c>
      <c r="F162" s="2" t="s">
        <v>1742</v>
      </c>
      <c r="G162" s="2">
        <v>95</v>
      </c>
      <c r="H162" s="7" t="s">
        <v>1743</v>
      </c>
      <c r="I162" s="7" t="s">
        <v>1744</v>
      </c>
      <c r="J162" s="2" t="e">
        <f>G162/#REF!</f>
        <v>#REF!</v>
      </c>
      <c r="K162" s="5">
        <f t="shared" si="51"/>
        <v>750</v>
      </c>
      <c r="L162" s="27">
        <f t="shared" ref="L162:L193" si="53">K162/250</f>
        <v>3</v>
      </c>
      <c r="M162" s="5">
        <f t="shared" si="49"/>
        <v>1000</v>
      </c>
      <c r="N162" s="27">
        <f t="shared" ref="N162:N193" si="54">M162/100</f>
        <v>10</v>
      </c>
      <c r="O162" s="5">
        <f t="shared" si="52"/>
        <v>3200</v>
      </c>
      <c r="P162" s="27">
        <f t="shared" ref="P162:P193" si="55">O162/400</f>
        <v>8</v>
      </c>
      <c r="Q162" s="5">
        <f t="shared" si="50"/>
        <v>3000</v>
      </c>
      <c r="R162" s="1">
        <f t="shared" ref="R162:R193" si="56">Q162/250</f>
        <v>12</v>
      </c>
      <c r="S162" s="32">
        <f t="shared" ref="S162:S193" si="57">SUM(L162,N162,P162,R162)</f>
        <v>33</v>
      </c>
      <c r="T162" s="23">
        <f t="shared" ref="T162:T193" si="58">S162/24</f>
        <v>1.375</v>
      </c>
    </row>
    <row r="163" spans="1:20" x14ac:dyDescent="0.3">
      <c r="A163" s="3"/>
      <c r="B163" s="2" t="s">
        <v>1745</v>
      </c>
      <c r="C163" s="2" t="s">
        <v>145</v>
      </c>
      <c r="D163" s="2" t="s">
        <v>1746</v>
      </c>
      <c r="E163" s="2" t="s">
        <v>1747</v>
      </c>
      <c r="F163" s="2" t="s">
        <v>1748</v>
      </c>
      <c r="G163" s="2">
        <v>95</v>
      </c>
      <c r="H163" s="7" t="s">
        <v>1749</v>
      </c>
      <c r="I163" s="7" t="s">
        <v>240</v>
      </c>
      <c r="J163" s="2" t="e">
        <f>G163/#REF!</f>
        <v>#REF!</v>
      </c>
      <c r="K163" s="5">
        <f t="shared" si="51"/>
        <v>750</v>
      </c>
      <c r="L163" s="27">
        <f t="shared" si="53"/>
        <v>3</v>
      </c>
      <c r="M163" s="5">
        <f t="shared" si="49"/>
        <v>1000</v>
      </c>
      <c r="N163" s="27">
        <f t="shared" si="54"/>
        <v>10</v>
      </c>
      <c r="O163" s="5">
        <f t="shared" si="52"/>
        <v>3200</v>
      </c>
      <c r="P163" s="27">
        <f t="shared" si="55"/>
        <v>8</v>
      </c>
      <c r="Q163" s="5">
        <f t="shared" si="50"/>
        <v>3000</v>
      </c>
      <c r="R163" s="1">
        <f t="shared" si="56"/>
        <v>12</v>
      </c>
      <c r="S163" s="32">
        <f t="shared" si="57"/>
        <v>33</v>
      </c>
      <c r="T163" s="23">
        <f t="shared" si="58"/>
        <v>1.375</v>
      </c>
    </row>
    <row r="164" spans="1:20" ht="28.8" x14ac:dyDescent="0.3">
      <c r="A164" s="3"/>
      <c r="B164" s="2" t="s">
        <v>1750</v>
      </c>
      <c r="C164" s="2" t="s">
        <v>44</v>
      </c>
      <c r="D164" s="2" t="s">
        <v>1751</v>
      </c>
      <c r="E164" s="2" t="s">
        <v>1752</v>
      </c>
      <c r="F164" s="2" t="s">
        <v>1753</v>
      </c>
      <c r="G164" s="2">
        <v>95</v>
      </c>
      <c r="H164" s="7" t="s">
        <v>1754</v>
      </c>
      <c r="I164" s="7" t="s">
        <v>1064</v>
      </c>
      <c r="J164" s="2" t="e">
        <f>G164/#REF!</f>
        <v>#REF!</v>
      </c>
      <c r="K164" s="5">
        <f t="shared" si="51"/>
        <v>750</v>
      </c>
      <c r="L164" s="27">
        <f t="shared" si="53"/>
        <v>3</v>
      </c>
      <c r="M164" s="5">
        <f t="shared" si="49"/>
        <v>1000</v>
      </c>
      <c r="N164" s="27">
        <f t="shared" si="54"/>
        <v>10</v>
      </c>
      <c r="O164" s="5">
        <f t="shared" si="52"/>
        <v>3200</v>
      </c>
      <c r="P164" s="27">
        <f t="shared" si="55"/>
        <v>8</v>
      </c>
      <c r="Q164" s="5">
        <f t="shared" si="50"/>
        <v>3000</v>
      </c>
      <c r="R164" s="1">
        <f t="shared" si="56"/>
        <v>12</v>
      </c>
      <c r="S164" s="32">
        <f t="shared" si="57"/>
        <v>33</v>
      </c>
      <c r="T164" s="23">
        <f t="shared" si="58"/>
        <v>1.375</v>
      </c>
    </row>
    <row r="165" spans="1:20" x14ac:dyDescent="0.3">
      <c r="A165" s="3"/>
      <c r="B165" s="2" t="s">
        <v>1755</v>
      </c>
      <c r="C165" s="2" t="s">
        <v>209</v>
      </c>
      <c r="D165" s="2" t="s">
        <v>1756</v>
      </c>
      <c r="E165" s="2" t="s">
        <v>1757</v>
      </c>
      <c r="F165" s="2" t="s">
        <v>1758</v>
      </c>
      <c r="G165" s="2">
        <v>95</v>
      </c>
      <c r="H165" s="7" t="s">
        <v>1759</v>
      </c>
      <c r="I165" s="7" t="s">
        <v>1760</v>
      </c>
      <c r="J165" s="2" t="e">
        <f>G165/#REF!</f>
        <v>#REF!</v>
      </c>
      <c r="K165" s="5">
        <f t="shared" si="51"/>
        <v>750</v>
      </c>
      <c r="L165" s="27">
        <f t="shared" si="53"/>
        <v>3</v>
      </c>
      <c r="M165" s="5">
        <f t="shared" si="49"/>
        <v>1000</v>
      </c>
      <c r="N165" s="27">
        <f t="shared" si="54"/>
        <v>10</v>
      </c>
      <c r="O165" s="5">
        <f t="shared" si="52"/>
        <v>3200</v>
      </c>
      <c r="P165" s="27">
        <f t="shared" si="55"/>
        <v>8</v>
      </c>
      <c r="Q165" s="5">
        <f t="shared" si="50"/>
        <v>3000</v>
      </c>
      <c r="R165" s="1">
        <f t="shared" si="56"/>
        <v>12</v>
      </c>
      <c r="S165" s="32">
        <f t="shared" si="57"/>
        <v>33</v>
      </c>
      <c r="T165" s="23">
        <f t="shared" si="58"/>
        <v>1.375</v>
      </c>
    </row>
    <row r="166" spans="1:20" x14ac:dyDescent="0.3">
      <c r="A166" s="3"/>
      <c r="B166" s="2" t="s">
        <v>1761</v>
      </c>
      <c r="C166" s="2" t="s">
        <v>209</v>
      </c>
      <c r="D166" s="2" t="s">
        <v>1762</v>
      </c>
      <c r="E166" s="2" t="s">
        <v>1763</v>
      </c>
      <c r="F166" s="2" t="s">
        <v>1764</v>
      </c>
      <c r="G166" s="2">
        <v>95</v>
      </c>
      <c r="H166" s="7" t="s">
        <v>1765</v>
      </c>
      <c r="I166" s="7" t="s">
        <v>1160</v>
      </c>
      <c r="J166" s="2" t="e">
        <f>G166/#REF!</f>
        <v>#REF!</v>
      </c>
      <c r="K166" s="5">
        <f t="shared" si="51"/>
        <v>750</v>
      </c>
      <c r="L166" s="27">
        <f t="shared" si="53"/>
        <v>3</v>
      </c>
      <c r="M166" s="5">
        <f t="shared" si="49"/>
        <v>1000</v>
      </c>
      <c r="N166" s="27">
        <f t="shared" si="54"/>
        <v>10</v>
      </c>
      <c r="O166" s="5">
        <f t="shared" si="52"/>
        <v>3200</v>
      </c>
      <c r="P166" s="27">
        <f t="shared" si="55"/>
        <v>8</v>
      </c>
      <c r="Q166" s="5">
        <f t="shared" si="50"/>
        <v>3000</v>
      </c>
      <c r="R166" s="1">
        <f t="shared" si="56"/>
        <v>12</v>
      </c>
      <c r="S166" s="32">
        <f t="shared" si="57"/>
        <v>33</v>
      </c>
      <c r="T166" s="23">
        <f t="shared" si="58"/>
        <v>1.375</v>
      </c>
    </row>
    <row r="167" spans="1:20" ht="28.8" x14ac:dyDescent="0.3">
      <c r="A167" s="3"/>
      <c r="B167" s="2" t="s">
        <v>1766</v>
      </c>
      <c r="C167" s="2" t="s">
        <v>209</v>
      </c>
      <c r="D167" s="2" t="s">
        <v>1767</v>
      </c>
      <c r="E167" s="2" t="s">
        <v>1768</v>
      </c>
      <c r="F167" s="2" t="s">
        <v>1769</v>
      </c>
      <c r="G167" s="2">
        <v>95</v>
      </c>
      <c r="H167" s="7" t="s">
        <v>1770</v>
      </c>
      <c r="I167" s="7" t="s">
        <v>764</v>
      </c>
      <c r="J167" s="2" t="e">
        <f>G167/#REF!</f>
        <v>#REF!</v>
      </c>
      <c r="K167" s="5">
        <f t="shared" si="51"/>
        <v>750</v>
      </c>
      <c r="L167" s="27">
        <f t="shared" si="53"/>
        <v>3</v>
      </c>
      <c r="M167" s="5">
        <f t="shared" si="49"/>
        <v>1000</v>
      </c>
      <c r="N167" s="27">
        <f t="shared" si="54"/>
        <v>10</v>
      </c>
      <c r="O167" s="5">
        <f t="shared" si="52"/>
        <v>3200</v>
      </c>
      <c r="P167" s="27">
        <f t="shared" si="55"/>
        <v>8</v>
      </c>
      <c r="Q167" s="5">
        <f t="shared" si="50"/>
        <v>3000</v>
      </c>
      <c r="R167" s="1">
        <f t="shared" si="56"/>
        <v>12</v>
      </c>
      <c r="S167" s="32">
        <f t="shared" si="57"/>
        <v>33</v>
      </c>
      <c r="T167" s="23">
        <f t="shared" si="58"/>
        <v>1.375</v>
      </c>
    </row>
    <row r="168" spans="1:20" ht="28.8" x14ac:dyDescent="0.3">
      <c r="A168" s="3"/>
      <c r="B168" s="2" t="s">
        <v>1771</v>
      </c>
      <c r="C168" s="2"/>
      <c r="D168" s="2" t="s">
        <v>1772</v>
      </c>
      <c r="E168" s="2" t="s">
        <v>1773</v>
      </c>
      <c r="F168" s="2" t="s">
        <v>1774</v>
      </c>
      <c r="G168" s="2">
        <v>95</v>
      </c>
      <c r="H168" s="7" t="s">
        <v>1775</v>
      </c>
      <c r="I168" s="7" t="s">
        <v>1776</v>
      </c>
      <c r="J168" s="2" t="e">
        <f>G168/#REF!</f>
        <v>#REF!</v>
      </c>
      <c r="K168" s="5">
        <f t="shared" si="51"/>
        <v>750</v>
      </c>
      <c r="L168" s="27">
        <f t="shared" si="53"/>
        <v>3</v>
      </c>
      <c r="M168" s="5">
        <f t="shared" si="49"/>
        <v>1000</v>
      </c>
      <c r="N168" s="27">
        <f t="shared" si="54"/>
        <v>10</v>
      </c>
      <c r="O168" s="5">
        <f t="shared" si="52"/>
        <v>3200</v>
      </c>
      <c r="P168" s="27">
        <f t="shared" si="55"/>
        <v>8</v>
      </c>
      <c r="Q168" s="5">
        <f t="shared" si="50"/>
        <v>3000</v>
      </c>
      <c r="R168" s="1">
        <f t="shared" si="56"/>
        <v>12</v>
      </c>
      <c r="S168" s="32">
        <f t="shared" si="57"/>
        <v>33</v>
      </c>
      <c r="T168" s="23">
        <f t="shared" si="58"/>
        <v>1.375</v>
      </c>
    </row>
    <row r="169" spans="1:20" x14ac:dyDescent="0.3">
      <c r="A169" s="3"/>
      <c r="B169" s="2" t="s">
        <v>1777</v>
      </c>
      <c r="C169" s="2"/>
      <c r="D169" s="2" t="s">
        <v>1778</v>
      </c>
      <c r="E169" s="2" t="s">
        <v>1779</v>
      </c>
      <c r="F169" s="2" t="s">
        <v>1780</v>
      </c>
      <c r="G169" s="2">
        <v>95</v>
      </c>
      <c r="H169" s="7" t="s">
        <v>1781</v>
      </c>
      <c r="I169" s="7" t="s">
        <v>1782</v>
      </c>
      <c r="J169" s="2" t="e">
        <f>G169/#REF!</f>
        <v>#REF!</v>
      </c>
      <c r="K169" s="5">
        <f t="shared" si="51"/>
        <v>750</v>
      </c>
      <c r="L169" s="27">
        <f t="shared" si="53"/>
        <v>3</v>
      </c>
      <c r="M169" s="5">
        <f t="shared" si="49"/>
        <v>1000</v>
      </c>
      <c r="N169" s="27">
        <f t="shared" si="54"/>
        <v>10</v>
      </c>
      <c r="O169" s="5">
        <f t="shared" si="52"/>
        <v>3200</v>
      </c>
      <c r="P169" s="27">
        <f t="shared" si="55"/>
        <v>8</v>
      </c>
      <c r="Q169" s="5">
        <f t="shared" si="50"/>
        <v>3000</v>
      </c>
      <c r="R169" s="1">
        <f t="shared" si="56"/>
        <v>12</v>
      </c>
      <c r="S169" s="32">
        <f t="shared" si="57"/>
        <v>33</v>
      </c>
      <c r="T169" s="23">
        <f t="shared" si="58"/>
        <v>1.375</v>
      </c>
    </row>
    <row r="170" spans="1:20" ht="28.8" x14ac:dyDescent="0.3">
      <c r="A170" s="3"/>
      <c r="B170" s="2" t="s">
        <v>1783</v>
      </c>
      <c r="C170" s="2" t="s">
        <v>107</v>
      </c>
      <c r="D170" s="2" t="s">
        <v>1784</v>
      </c>
      <c r="E170" s="2" t="s">
        <v>1785</v>
      </c>
      <c r="F170" s="2" t="s">
        <v>1786</v>
      </c>
      <c r="G170" s="2">
        <v>94</v>
      </c>
      <c r="H170" s="7" t="s">
        <v>1787</v>
      </c>
      <c r="I170" s="7" t="s">
        <v>95</v>
      </c>
      <c r="J170" s="2" t="e">
        <f>G170/#REF!</f>
        <v>#REF!</v>
      </c>
      <c r="K170" s="5">
        <f t="shared" si="51"/>
        <v>750</v>
      </c>
      <c r="L170" s="27">
        <f t="shared" si="53"/>
        <v>3</v>
      </c>
      <c r="M170" s="5">
        <f t="shared" si="49"/>
        <v>1000</v>
      </c>
      <c r="N170" s="27">
        <f t="shared" si="54"/>
        <v>10</v>
      </c>
      <c r="O170" s="5">
        <f t="shared" si="52"/>
        <v>3200</v>
      </c>
      <c r="P170" s="27">
        <f t="shared" si="55"/>
        <v>8</v>
      </c>
      <c r="Q170" s="5">
        <f t="shared" si="50"/>
        <v>3000</v>
      </c>
      <c r="R170" s="1">
        <f t="shared" si="56"/>
        <v>12</v>
      </c>
      <c r="S170" s="32">
        <f t="shared" si="57"/>
        <v>33</v>
      </c>
      <c r="T170" s="23">
        <f t="shared" si="58"/>
        <v>1.375</v>
      </c>
    </row>
    <row r="171" spans="1:20" ht="28.8" x14ac:dyDescent="0.3">
      <c r="A171" s="3"/>
      <c r="B171" s="2" t="s">
        <v>1788</v>
      </c>
      <c r="C171" s="2" t="s">
        <v>107</v>
      </c>
      <c r="D171" s="2" t="s">
        <v>1789</v>
      </c>
      <c r="E171" s="2" t="s">
        <v>1790</v>
      </c>
      <c r="F171" s="2" t="s">
        <v>1791</v>
      </c>
      <c r="G171" s="2">
        <v>94</v>
      </c>
      <c r="H171" s="7" t="s">
        <v>1792</v>
      </c>
      <c r="I171" s="7" t="s">
        <v>1793</v>
      </c>
      <c r="J171" s="2" t="e">
        <f>G171/#REF!</f>
        <v>#REF!</v>
      </c>
      <c r="K171" s="5">
        <f t="shared" si="51"/>
        <v>750</v>
      </c>
      <c r="L171" s="27">
        <f t="shared" si="53"/>
        <v>3</v>
      </c>
      <c r="M171" s="5">
        <f t="shared" si="49"/>
        <v>1000</v>
      </c>
      <c r="N171" s="27">
        <f t="shared" si="54"/>
        <v>10</v>
      </c>
      <c r="O171" s="5">
        <f t="shared" si="52"/>
        <v>3200</v>
      </c>
      <c r="P171" s="27">
        <f t="shared" si="55"/>
        <v>8</v>
      </c>
      <c r="Q171" s="5">
        <f t="shared" si="50"/>
        <v>3000</v>
      </c>
      <c r="R171" s="1">
        <f t="shared" si="56"/>
        <v>12</v>
      </c>
      <c r="S171" s="32">
        <f t="shared" si="57"/>
        <v>33</v>
      </c>
      <c r="T171" s="23">
        <f t="shared" si="58"/>
        <v>1.375</v>
      </c>
    </row>
    <row r="172" spans="1:20" ht="28.8" x14ac:dyDescent="0.3">
      <c r="A172" s="3"/>
      <c r="B172" s="2" t="s">
        <v>1794</v>
      </c>
      <c r="C172" s="2" t="s">
        <v>435</v>
      </c>
      <c r="D172" s="2" t="s">
        <v>1795</v>
      </c>
      <c r="E172" s="2" t="s">
        <v>1796</v>
      </c>
      <c r="F172" s="2" t="s">
        <v>1797</v>
      </c>
      <c r="G172" s="2">
        <v>94</v>
      </c>
      <c r="H172" s="7" t="s">
        <v>1798</v>
      </c>
      <c r="I172" s="7" t="s">
        <v>376</v>
      </c>
      <c r="J172" s="2" t="e">
        <f>G172/#REF!</f>
        <v>#REF!</v>
      </c>
      <c r="K172" s="5">
        <f t="shared" si="51"/>
        <v>750</v>
      </c>
      <c r="L172" s="27">
        <f t="shared" si="53"/>
        <v>3</v>
      </c>
      <c r="M172" s="5">
        <f t="shared" si="49"/>
        <v>1000</v>
      </c>
      <c r="N172" s="27">
        <f t="shared" si="54"/>
        <v>10</v>
      </c>
      <c r="O172" s="5">
        <f t="shared" si="52"/>
        <v>3200</v>
      </c>
      <c r="P172" s="27">
        <f t="shared" si="55"/>
        <v>8</v>
      </c>
      <c r="Q172" s="5">
        <f t="shared" si="50"/>
        <v>3000</v>
      </c>
      <c r="R172" s="1">
        <f t="shared" si="56"/>
        <v>12</v>
      </c>
      <c r="S172" s="32">
        <f t="shared" si="57"/>
        <v>33</v>
      </c>
      <c r="T172" s="23">
        <f t="shared" si="58"/>
        <v>1.375</v>
      </c>
    </row>
    <row r="173" spans="1:20" ht="28.8" x14ac:dyDescent="0.3">
      <c r="A173" s="3"/>
      <c r="B173" s="2" t="s">
        <v>1799</v>
      </c>
      <c r="C173" s="2"/>
      <c r="D173" s="2" t="s">
        <v>1800</v>
      </c>
      <c r="E173" s="2" t="s">
        <v>1801</v>
      </c>
      <c r="F173" s="2" t="s">
        <v>1802</v>
      </c>
      <c r="G173" s="2">
        <v>94</v>
      </c>
      <c r="H173" s="7" t="s">
        <v>1803</v>
      </c>
      <c r="I173" s="7" t="s">
        <v>633</v>
      </c>
      <c r="J173" s="2" t="e">
        <f>G173/#REF!</f>
        <v>#REF!</v>
      </c>
      <c r="K173" s="5">
        <f t="shared" si="51"/>
        <v>750</v>
      </c>
      <c r="L173" s="27">
        <f t="shared" si="53"/>
        <v>3</v>
      </c>
      <c r="M173" s="5">
        <f t="shared" si="49"/>
        <v>1000</v>
      </c>
      <c r="N173" s="27">
        <f t="shared" si="54"/>
        <v>10</v>
      </c>
      <c r="O173" s="5">
        <f t="shared" si="52"/>
        <v>3200</v>
      </c>
      <c r="P173" s="27">
        <f t="shared" si="55"/>
        <v>8</v>
      </c>
      <c r="Q173" s="5">
        <f t="shared" si="50"/>
        <v>3000</v>
      </c>
      <c r="R173" s="1">
        <f t="shared" si="56"/>
        <v>12</v>
      </c>
      <c r="S173" s="32">
        <f t="shared" si="57"/>
        <v>33</v>
      </c>
      <c r="T173" s="23">
        <f t="shared" si="58"/>
        <v>1.375</v>
      </c>
    </row>
    <row r="174" spans="1:20" ht="28.8" x14ac:dyDescent="0.3">
      <c r="A174" s="3"/>
      <c r="B174" s="16" t="s">
        <v>1804</v>
      </c>
      <c r="C174" s="2" t="s">
        <v>107</v>
      </c>
      <c r="D174" s="2" t="s">
        <v>1805</v>
      </c>
      <c r="E174" s="2" t="s">
        <v>1806</v>
      </c>
      <c r="F174" s="2" t="s">
        <v>1807</v>
      </c>
      <c r="G174" s="2">
        <v>93</v>
      </c>
      <c r="H174" s="7" t="s">
        <v>1808</v>
      </c>
      <c r="I174" s="7" t="s">
        <v>18</v>
      </c>
      <c r="J174" s="2" t="e">
        <f>G174/#REF!</f>
        <v>#REF!</v>
      </c>
      <c r="K174" s="5">
        <f t="shared" si="51"/>
        <v>750</v>
      </c>
      <c r="L174" s="27">
        <f t="shared" si="53"/>
        <v>3</v>
      </c>
      <c r="M174" s="5">
        <f t="shared" si="49"/>
        <v>1000</v>
      </c>
      <c r="N174" s="27">
        <f t="shared" si="54"/>
        <v>10</v>
      </c>
      <c r="O174" s="5">
        <f t="shared" si="52"/>
        <v>3200</v>
      </c>
      <c r="P174" s="27">
        <f t="shared" si="55"/>
        <v>8</v>
      </c>
      <c r="Q174" s="5">
        <f t="shared" si="50"/>
        <v>3000</v>
      </c>
      <c r="R174" s="1">
        <f t="shared" si="56"/>
        <v>12</v>
      </c>
      <c r="S174" s="32">
        <f t="shared" si="57"/>
        <v>33</v>
      </c>
      <c r="T174" s="23">
        <f t="shared" si="58"/>
        <v>1.375</v>
      </c>
    </row>
    <row r="175" spans="1:20" ht="28.8" x14ac:dyDescent="0.3">
      <c r="A175" s="3"/>
      <c r="B175" s="2" t="s">
        <v>1809</v>
      </c>
      <c r="C175" s="2" t="s">
        <v>511</v>
      </c>
      <c r="D175" s="2" t="s">
        <v>1810</v>
      </c>
      <c r="E175" s="2" t="s">
        <v>1811</v>
      </c>
      <c r="F175" s="2" t="s">
        <v>1812</v>
      </c>
      <c r="G175" s="2">
        <v>93</v>
      </c>
      <c r="H175" s="7" t="s">
        <v>1813</v>
      </c>
      <c r="I175" s="7" t="s">
        <v>1814</v>
      </c>
      <c r="J175" s="2" t="e">
        <f>G175/#REF!</f>
        <v>#REF!</v>
      </c>
      <c r="K175" s="5">
        <f t="shared" si="51"/>
        <v>750</v>
      </c>
      <c r="L175" s="27">
        <f t="shared" si="53"/>
        <v>3</v>
      </c>
      <c r="M175" s="5">
        <f t="shared" si="49"/>
        <v>1000</v>
      </c>
      <c r="N175" s="27">
        <f t="shared" si="54"/>
        <v>10</v>
      </c>
      <c r="O175" s="5">
        <f t="shared" si="52"/>
        <v>3200</v>
      </c>
      <c r="P175" s="27">
        <f t="shared" si="55"/>
        <v>8</v>
      </c>
      <c r="Q175" s="5">
        <f t="shared" si="50"/>
        <v>3000</v>
      </c>
      <c r="R175" s="1">
        <f t="shared" si="56"/>
        <v>12</v>
      </c>
      <c r="S175" s="32">
        <f t="shared" si="57"/>
        <v>33</v>
      </c>
      <c r="T175" s="23">
        <f t="shared" si="58"/>
        <v>1.375</v>
      </c>
    </row>
    <row r="176" spans="1:20" ht="28.8" x14ac:dyDescent="0.3">
      <c r="A176" s="3"/>
      <c r="B176" s="2" t="s">
        <v>1815</v>
      </c>
      <c r="C176" s="2" t="s">
        <v>209</v>
      </c>
      <c r="D176" s="2" t="s">
        <v>1816</v>
      </c>
      <c r="E176" s="2" t="s">
        <v>1817</v>
      </c>
      <c r="F176" s="2" t="s">
        <v>1818</v>
      </c>
      <c r="G176" s="2">
        <v>93</v>
      </c>
      <c r="H176" s="7" t="s">
        <v>1819</v>
      </c>
      <c r="I176" s="7" t="s">
        <v>1820</v>
      </c>
      <c r="J176" s="2" t="e">
        <f>G176/#REF!</f>
        <v>#REF!</v>
      </c>
      <c r="K176" s="5">
        <f t="shared" si="51"/>
        <v>750</v>
      </c>
      <c r="L176" s="27">
        <f t="shared" si="53"/>
        <v>3</v>
      </c>
      <c r="M176" s="5">
        <f t="shared" si="49"/>
        <v>1000</v>
      </c>
      <c r="N176" s="27">
        <f t="shared" si="54"/>
        <v>10</v>
      </c>
      <c r="O176" s="5">
        <f t="shared" si="52"/>
        <v>3200</v>
      </c>
      <c r="P176" s="27">
        <f t="shared" si="55"/>
        <v>8</v>
      </c>
      <c r="Q176" s="5">
        <f t="shared" si="50"/>
        <v>3000</v>
      </c>
      <c r="R176" s="1">
        <f t="shared" si="56"/>
        <v>12</v>
      </c>
      <c r="S176" s="32">
        <f t="shared" si="57"/>
        <v>33</v>
      </c>
      <c r="T176" s="23">
        <f t="shared" si="58"/>
        <v>1.375</v>
      </c>
    </row>
    <row r="177" spans="1:20" ht="28.8" x14ac:dyDescent="0.3">
      <c r="A177" s="3"/>
      <c r="B177" s="2" t="s">
        <v>1821</v>
      </c>
      <c r="C177" s="2" t="s">
        <v>209</v>
      </c>
      <c r="D177" s="2" t="s">
        <v>1822</v>
      </c>
      <c r="E177" s="2" t="s">
        <v>1823</v>
      </c>
      <c r="F177" s="2" t="s">
        <v>1824</v>
      </c>
      <c r="G177" s="2">
        <v>93</v>
      </c>
      <c r="H177" s="7" t="s">
        <v>1825</v>
      </c>
      <c r="I177" s="7" t="s">
        <v>1178</v>
      </c>
      <c r="J177" s="2" t="e">
        <f>G177/#REF!</f>
        <v>#REF!</v>
      </c>
      <c r="K177" s="5">
        <f t="shared" si="51"/>
        <v>750</v>
      </c>
      <c r="L177" s="27">
        <f t="shared" si="53"/>
        <v>3</v>
      </c>
      <c r="M177" s="5">
        <f t="shared" si="49"/>
        <v>1000</v>
      </c>
      <c r="N177" s="27">
        <f t="shared" si="54"/>
        <v>10</v>
      </c>
      <c r="O177" s="5">
        <f t="shared" si="52"/>
        <v>3200</v>
      </c>
      <c r="P177" s="27">
        <f t="shared" si="55"/>
        <v>8</v>
      </c>
      <c r="Q177" s="5">
        <f t="shared" si="50"/>
        <v>3000</v>
      </c>
      <c r="R177" s="1">
        <f t="shared" si="56"/>
        <v>12</v>
      </c>
      <c r="S177" s="32">
        <f t="shared" si="57"/>
        <v>33</v>
      </c>
      <c r="T177" s="23">
        <f t="shared" si="58"/>
        <v>1.375</v>
      </c>
    </row>
    <row r="178" spans="1:20" ht="28.8" x14ac:dyDescent="0.3">
      <c r="A178" s="2"/>
      <c r="B178" s="16" t="s">
        <v>1665</v>
      </c>
      <c r="C178" s="16" t="s">
        <v>107</v>
      </c>
      <c r="D178" s="16" t="s">
        <v>1666</v>
      </c>
      <c r="E178" s="16" t="s">
        <v>1667</v>
      </c>
      <c r="F178" s="16" t="s">
        <v>1668</v>
      </c>
      <c r="G178" s="16">
        <v>99</v>
      </c>
      <c r="H178" s="7" t="s">
        <v>1669</v>
      </c>
      <c r="I178" s="7" t="s">
        <v>49</v>
      </c>
      <c r="J178" s="2" t="e">
        <f>G178/#REF!</f>
        <v>#REF!</v>
      </c>
      <c r="K178" s="5">
        <f t="shared" si="51"/>
        <v>750</v>
      </c>
      <c r="L178" s="27">
        <f t="shared" si="53"/>
        <v>3</v>
      </c>
      <c r="M178" s="5">
        <f t="shared" ref="M178:M184" si="59">100*11</f>
        <v>1100</v>
      </c>
      <c r="N178" s="27">
        <f t="shared" si="54"/>
        <v>11</v>
      </c>
      <c r="O178" s="5">
        <f t="shared" si="52"/>
        <v>3200</v>
      </c>
      <c r="P178" s="27">
        <f t="shared" si="55"/>
        <v>8</v>
      </c>
      <c r="Q178" s="5">
        <f t="shared" si="50"/>
        <v>3000</v>
      </c>
      <c r="R178" s="1">
        <f t="shared" si="56"/>
        <v>12</v>
      </c>
      <c r="S178" s="32">
        <f t="shared" si="57"/>
        <v>34</v>
      </c>
      <c r="T178" s="23">
        <f t="shared" si="58"/>
        <v>1.4166666666666667</v>
      </c>
    </row>
    <row r="179" spans="1:20" ht="28.8" x14ac:dyDescent="0.3">
      <c r="A179" s="2"/>
      <c r="B179" s="16" t="s">
        <v>1670</v>
      </c>
      <c r="C179" s="16" t="s">
        <v>107</v>
      </c>
      <c r="D179" s="16" t="s">
        <v>1671</v>
      </c>
      <c r="E179" s="16" t="s">
        <v>1672</v>
      </c>
      <c r="F179" s="16" t="s">
        <v>1673</v>
      </c>
      <c r="G179" s="16">
        <v>99</v>
      </c>
      <c r="H179" s="7" t="s">
        <v>1674</v>
      </c>
      <c r="I179" s="7" t="s">
        <v>528</v>
      </c>
      <c r="J179" s="2" t="e">
        <f>G179/#REF!</f>
        <v>#REF!</v>
      </c>
      <c r="K179" s="5">
        <f t="shared" si="51"/>
        <v>750</v>
      </c>
      <c r="L179" s="27">
        <f t="shared" si="53"/>
        <v>3</v>
      </c>
      <c r="M179" s="5">
        <f t="shared" si="59"/>
        <v>1100</v>
      </c>
      <c r="N179" s="27">
        <f t="shared" si="54"/>
        <v>11</v>
      </c>
      <c r="O179" s="5">
        <f t="shared" si="52"/>
        <v>3200</v>
      </c>
      <c r="P179" s="27">
        <f t="shared" si="55"/>
        <v>8</v>
      </c>
      <c r="Q179" s="5">
        <f t="shared" si="50"/>
        <v>3000</v>
      </c>
      <c r="R179" s="1">
        <f t="shared" si="56"/>
        <v>12</v>
      </c>
      <c r="S179" s="32">
        <f t="shared" si="57"/>
        <v>34</v>
      </c>
      <c r="T179" s="23">
        <f t="shared" si="58"/>
        <v>1.4166666666666667</v>
      </c>
    </row>
    <row r="180" spans="1:20" x14ac:dyDescent="0.3">
      <c r="A180" s="2"/>
      <c r="B180" s="2" t="s">
        <v>1675</v>
      </c>
      <c r="C180" s="2" t="s">
        <v>435</v>
      </c>
      <c r="D180" s="2" t="s">
        <v>1676</v>
      </c>
      <c r="E180" s="2" t="s">
        <v>1677</v>
      </c>
      <c r="F180" s="2" t="s">
        <v>1678</v>
      </c>
      <c r="G180" s="2">
        <v>99</v>
      </c>
      <c r="H180" s="7" t="s">
        <v>1679</v>
      </c>
      <c r="I180" s="7" t="s">
        <v>1580</v>
      </c>
      <c r="J180" s="2" t="e">
        <f>G180/#REF!</f>
        <v>#REF!</v>
      </c>
      <c r="K180" s="5">
        <f t="shared" si="51"/>
        <v>750</v>
      </c>
      <c r="L180" s="27">
        <f t="shared" si="53"/>
        <v>3</v>
      </c>
      <c r="M180" s="5">
        <f t="shared" si="59"/>
        <v>1100</v>
      </c>
      <c r="N180" s="27">
        <f t="shared" si="54"/>
        <v>11</v>
      </c>
      <c r="O180" s="5">
        <f t="shared" si="52"/>
        <v>3200</v>
      </c>
      <c r="P180" s="27">
        <f t="shared" si="55"/>
        <v>8</v>
      </c>
      <c r="Q180" s="5">
        <f t="shared" si="50"/>
        <v>3000</v>
      </c>
      <c r="R180" s="1">
        <f t="shared" si="56"/>
        <v>12</v>
      </c>
      <c r="S180" s="32">
        <f t="shared" si="57"/>
        <v>34</v>
      </c>
      <c r="T180" s="23">
        <f t="shared" si="58"/>
        <v>1.4166666666666667</v>
      </c>
    </row>
    <row r="181" spans="1:20" ht="28.8" x14ac:dyDescent="0.3">
      <c r="A181" s="2"/>
      <c r="B181" s="2" t="s">
        <v>1680</v>
      </c>
      <c r="C181" s="2"/>
      <c r="D181" s="2" t="s">
        <v>1681</v>
      </c>
      <c r="E181" s="2" t="s">
        <v>1682</v>
      </c>
      <c r="F181" s="2" t="s">
        <v>1683</v>
      </c>
      <c r="G181" s="2">
        <v>99</v>
      </c>
      <c r="H181" s="7" t="s">
        <v>1684</v>
      </c>
      <c r="I181" s="7" t="s">
        <v>1685</v>
      </c>
      <c r="J181" s="2" t="e">
        <f>G181/#REF!</f>
        <v>#REF!</v>
      </c>
      <c r="K181" s="5">
        <f t="shared" si="51"/>
        <v>750</v>
      </c>
      <c r="L181" s="27">
        <f t="shared" si="53"/>
        <v>3</v>
      </c>
      <c r="M181" s="5">
        <f t="shared" si="59"/>
        <v>1100</v>
      </c>
      <c r="N181" s="27">
        <f t="shared" si="54"/>
        <v>11</v>
      </c>
      <c r="O181" s="5">
        <f t="shared" si="52"/>
        <v>3200</v>
      </c>
      <c r="P181" s="27">
        <f t="shared" si="55"/>
        <v>8</v>
      </c>
      <c r="Q181" s="5">
        <f t="shared" si="50"/>
        <v>3000</v>
      </c>
      <c r="R181" s="1">
        <f t="shared" si="56"/>
        <v>12</v>
      </c>
      <c r="S181" s="32">
        <f t="shared" si="57"/>
        <v>34</v>
      </c>
      <c r="T181" s="23">
        <f t="shared" si="58"/>
        <v>1.4166666666666667</v>
      </c>
    </row>
    <row r="182" spans="1:20" ht="28.8" x14ac:dyDescent="0.3">
      <c r="A182" s="2"/>
      <c r="B182" s="16" t="s">
        <v>1686</v>
      </c>
      <c r="C182" s="16" t="s">
        <v>107</v>
      </c>
      <c r="D182" s="16" t="s">
        <v>1687</v>
      </c>
      <c r="E182" s="16" t="s">
        <v>1688</v>
      </c>
      <c r="F182" s="16" t="s">
        <v>1689</v>
      </c>
      <c r="G182" s="16">
        <v>98</v>
      </c>
      <c r="H182" s="7" t="s">
        <v>1690</v>
      </c>
      <c r="I182" s="7" t="s">
        <v>1691</v>
      </c>
      <c r="J182" s="2" t="e">
        <f>G182/#REF!</f>
        <v>#REF!</v>
      </c>
      <c r="K182" s="5">
        <f t="shared" si="51"/>
        <v>750</v>
      </c>
      <c r="L182" s="27">
        <f t="shared" si="53"/>
        <v>3</v>
      </c>
      <c r="M182" s="5">
        <f t="shared" si="59"/>
        <v>1100</v>
      </c>
      <c r="N182" s="27">
        <f t="shared" si="54"/>
        <v>11</v>
      </c>
      <c r="O182" s="5">
        <f t="shared" si="52"/>
        <v>3200</v>
      </c>
      <c r="P182" s="27">
        <f t="shared" si="55"/>
        <v>8</v>
      </c>
      <c r="Q182" s="5">
        <f t="shared" si="50"/>
        <v>3000</v>
      </c>
      <c r="R182" s="1">
        <f t="shared" si="56"/>
        <v>12</v>
      </c>
      <c r="S182" s="32">
        <f t="shared" si="57"/>
        <v>34</v>
      </c>
      <c r="T182" s="23">
        <f t="shared" si="58"/>
        <v>1.4166666666666667</v>
      </c>
    </row>
    <row r="183" spans="1:20" x14ac:dyDescent="0.3">
      <c r="A183" s="2"/>
      <c r="B183" s="2" t="s">
        <v>1692</v>
      </c>
      <c r="C183" s="2" t="s">
        <v>107</v>
      </c>
      <c r="D183" s="2" t="s">
        <v>1693</v>
      </c>
      <c r="E183" s="2" t="s">
        <v>1694</v>
      </c>
      <c r="F183" s="2" t="s">
        <v>1695</v>
      </c>
      <c r="G183" s="2">
        <v>98</v>
      </c>
      <c r="H183" s="7" t="s">
        <v>1696</v>
      </c>
      <c r="I183" s="7" t="s">
        <v>1375</v>
      </c>
      <c r="J183" s="2" t="e">
        <f>G183/#REF!</f>
        <v>#REF!</v>
      </c>
      <c r="K183" s="5">
        <f t="shared" si="51"/>
        <v>750</v>
      </c>
      <c r="L183" s="27">
        <f t="shared" si="53"/>
        <v>3</v>
      </c>
      <c r="M183" s="5">
        <f t="shared" si="59"/>
        <v>1100</v>
      </c>
      <c r="N183" s="27">
        <f t="shared" si="54"/>
        <v>11</v>
      </c>
      <c r="O183" s="5">
        <f t="shared" si="52"/>
        <v>3200</v>
      </c>
      <c r="P183" s="27">
        <f t="shared" si="55"/>
        <v>8</v>
      </c>
      <c r="Q183" s="5">
        <f t="shared" si="50"/>
        <v>3000</v>
      </c>
      <c r="R183" s="1">
        <f t="shared" si="56"/>
        <v>12</v>
      </c>
      <c r="S183" s="32">
        <f t="shared" si="57"/>
        <v>34</v>
      </c>
      <c r="T183" s="23">
        <f t="shared" si="58"/>
        <v>1.4166666666666667</v>
      </c>
    </row>
    <row r="184" spans="1:20" x14ac:dyDescent="0.3">
      <c r="A184" s="2"/>
      <c r="B184" s="2" t="s">
        <v>1697</v>
      </c>
      <c r="C184" s="2" t="s">
        <v>435</v>
      </c>
      <c r="D184" s="2" t="s">
        <v>1698</v>
      </c>
      <c r="E184" s="2" t="s">
        <v>1699</v>
      </c>
      <c r="F184" s="2" t="s">
        <v>1700</v>
      </c>
      <c r="G184" s="2">
        <v>98</v>
      </c>
      <c r="H184" s="7" t="s">
        <v>1701</v>
      </c>
      <c r="I184" s="7" t="s">
        <v>169</v>
      </c>
      <c r="J184" s="2" t="e">
        <f>G184/#REF!</f>
        <v>#REF!</v>
      </c>
      <c r="K184" s="5">
        <f t="shared" si="51"/>
        <v>750</v>
      </c>
      <c r="L184" s="27">
        <f t="shared" si="53"/>
        <v>3</v>
      </c>
      <c r="M184" s="5">
        <f t="shared" si="59"/>
        <v>1100</v>
      </c>
      <c r="N184" s="27">
        <f t="shared" si="54"/>
        <v>11</v>
      </c>
      <c r="O184" s="5">
        <f t="shared" si="52"/>
        <v>3200</v>
      </c>
      <c r="P184" s="27">
        <f t="shared" si="55"/>
        <v>8</v>
      </c>
      <c r="Q184" s="5">
        <f t="shared" si="50"/>
        <v>3000</v>
      </c>
      <c r="R184" s="1">
        <f t="shared" si="56"/>
        <v>12</v>
      </c>
      <c r="S184" s="32">
        <f t="shared" si="57"/>
        <v>34</v>
      </c>
      <c r="T184" s="23">
        <f t="shared" si="58"/>
        <v>1.4166666666666667</v>
      </c>
    </row>
    <row r="185" spans="1:20" x14ac:dyDescent="0.3">
      <c r="G185" s="1">
        <f>SUM(G2:G184)</f>
        <v>13946</v>
      </c>
      <c r="K185" s="23">
        <f>SUM(K2:K184)</f>
        <v>107000</v>
      </c>
      <c r="M185" s="23" t="e">
        <f>SUM(M2:M184)</f>
        <v>#REF!</v>
      </c>
      <c r="O185" s="23" t="e">
        <f>SUM(O2:O184)</f>
        <v>#REF!</v>
      </c>
      <c r="Q185" s="23">
        <f>SUM(Q2:Q184)</f>
        <v>445500</v>
      </c>
    </row>
  </sheetData>
  <sortState xmlns:xlrd2="http://schemas.microsoft.com/office/spreadsheetml/2017/richdata2" ref="A2:T185">
    <sortCondition ref="S2:S185"/>
  </sortState>
  <hyperlinks>
    <hyperlink ref="D125" r:id="rId1" xr:uid="{270338CE-B2E1-45F0-B3C5-8AA06D554454}"/>
    <hyperlink ref="D110" r:id="rId2" xr:uid="{F55C9811-707A-4FCA-BB44-9F00FBB243FA}"/>
    <hyperlink ref="D87" r:id="rId3" xr:uid="{9E9BF495-07A6-42BB-83A0-073D159671D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1F40-F902-4EAB-9144-1F45D9BDCA02}">
  <dimension ref="A1:T49"/>
  <sheetViews>
    <sheetView tabSelected="1" topLeftCell="E1" workbookViewId="0">
      <pane ySplit="1" topLeftCell="A36" activePane="bottomLeft" state="frozen"/>
      <selection pane="bottomLeft" activeCell="S2" sqref="S2:S48"/>
    </sheetView>
  </sheetViews>
  <sheetFormatPr defaultRowHeight="14.4" x14ac:dyDescent="0.3"/>
  <cols>
    <col min="1" max="1" width="0" hidden="1" customWidth="1"/>
    <col min="2" max="2" width="28.77734375" style="1" customWidth="1"/>
    <col min="3" max="3" width="19.21875" style="1" customWidth="1"/>
    <col min="4" max="4" width="17.44140625" style="1" customWidth="1"/>
    <col min="5" max="5" width="17.5546875" style="1" customWidth="1"/>
    <col min="6" max="6" width="31.44140625" style="1" hidden="1" customWidth="1"/>
    <col min="7" max="7" width="11.21875" style="1" customWidth="1"/>
    <col min="8" max="8" width="20.44140625" style="1" customWidth="1"/>
    <col min="9" max="9" width="17.21875" style="1" customWidth="1"/>
    <col min="10" max="10" width="17.21875" style="1" hidden="1" customWidth="1"/>
    <col min="11" max="11" width="9.21875" style="1"/>
    <col min="12" max="12" width="8.77734375" style="32"/>
    <col min="13" max="13" width="9.21875" style="1"/>
    <col min="14" max="14" width="8.77734375" style="32"/>
    <col min="15" max="15" width="9.21875" style="1"/>
    <col min="16" max="16" width="8.77734375" style="32"/>
    <col min="17" max="17" width="9.21875" style="1"/>
    <col min="18" max="18" width="11.33203125" bestFit="1" customWidth="1"/>
    <col min="20" max="20" width="8.77734375" style="22"/>
  </cols>
  <sheetData>
    <row r="1" spans="1:20" ht="59.55" customHeight="1" x14ac:dyDescent="0.3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119</v>
      </c>
      <c r="K1" s="6" t="s">
        <v>9</v>
      </c>
      <c r="L1" s="26" t="s">
        <v>2877</v>
      </c>
      <c r="M1" s="6" t="s">
        <v>10</v>
      </c>
      <c r="N1" s="26" t="s">
        <v>2878</v>
      </c>
      <c r="O1" s="6" t="s">
        <v>11</v>
      </c>
      <c r="P1" s="26" t="s">
        <v>2879</v>
      </c>
      <c r="Q1" s="6" t="s">
        <v>120</v>
      </c>
      <c r="R1" s="35" t="s">
        <v>2880</v>
      </c>
      <c r="S1" s="36" t="s">
        <v>2883</v>
      </c>
      <c r="T1" s="37" t="s">
        <v>2882</v>
      </c>
    </row>
    <row r="2" spans="1:20" s="1" customFormat="1" ht="28.8" x14ac:dyDescent="0.3">
      <c r="A2" s="3"/>
      <c r="B2" s="2" t="s">
        <v>2872</v>
      </c>
      <c r="C2" s="2" t="s">
        <v>979</v>
      </c>
      <c r="D2" s="2" t="s">
        <v>2873</v>
      </c>
      <c r="E2" s="2" t="s">
        <v>2874</v>
      </c>
      <c r="F2" s="2" t="s">
        <v>2875</v>
      </c>
      <c r="G2" s="2">
        <v>10</v>
      </c>
      <c r="H2" s="7" t="s">
        <v>2876</v>
      </c>
      <c r="I2" s="7" t="s">
        <v>877</v>
      </c>
      <c r="J2" s="2" t="e">
        <f>G2/#REF!</f>
        <v>#REF!</v>
      </c>
      <c r="K2" s="5">
        <f t="shared" ref="K2:K36" si="0">250*1</f>
        <v>250</v>
      </c>
      <c r="L2" s="27">
        <f t="shared" ref="L2:L48" si="1">K2/250</f>
        <v>1</v>
      </c>
      <c r="M2" s="5">
        <f>100*2</f>
        <v>200</v>
      </c>
      <c r="N2" s="27">
        <f t="shared" ref="N2:N48" si="2">M2/100</f>
        <v>2</v>
      </c>
      <c r="O2" s="5">
        <v>400</v>
      </c>
      <c r="P2" s="27">
        <f t="shared" ref="P2:P48" si="3">O2/400</f>
        <v>1</v>
      </c>
      <c r="Q2" s="5">
        <f>250*2</f>
        <v>500</v>
      </c>
      <c r="R2" s="1">
        <f t="shared" ref="R2:R48" si="4">Q2/250</f>
        <v>2</v>
      </c>
      <c r="S2" s="43">
        <f t="shared" ref="S2:S48" si="5">SUM(R2,P2,N2,L2)</f>
        <v>6</v>
      </c>
      <c r="T2" s="23">
        <f t="shared" ref="T2:T48" si="6">S2/24</f>
        <v>0.25</v>
      </c>
    </row>
    <row r="3" spans="1:20" s="1" customFormat="1" x14ac:dyDescent="0.3">
      <c r="A3" s="3"/>
      <c r="B3" s="2" t="s">
        <v>2862</v>
      </c>
      <c r="C3" s="2" t="s">
        <v>794</v>
      </c>
      <c r="D3" s="2" t="s">
        <v>2863</v>
      </c>
      <c r="E3" s="2" t="s">
        <v>2864</v>
      </c>
      <c r="F3" s="2" t="s">
        <v>2865</v>
      </c>
      <c r="G3" s="2">
        <v>15</v>
      </c>
      <c r="H3" s="7" t="s">
        <v>2866</v>
      </c>
      <c r="I3" s="7" t="s">
        <v>349</v>
      </c>
      <c r="J3" s="2" t="e">
        <f>G3/#REF!</f>
        <v>#REF!</v>
      </c>
      <c r="K3" s="5">
        <f t="shared" si="0"/>
        <v>250</v>
      </c>
      <c r="L3" s="27">
        <f t="shared" si="1"/>
        <v>1</v>
      </c>
      <c r="M3" s="5">
        <f>100*2</f>
        <v>200</v>
      </c>
      <c r="N3" s="27">
        <f t="shared" si="2"/>
        <v>2</v>
      </c>
      <c r="O3" s="5">
        <f t="shared" ref="O3:O9" si="7">400*2</f>
        <v>800</v>
      </c>
      <c r="P3" s="27">
        <f t="shared" si="3"/>
        <v>2</v>
      </c>
      <c r="Q3" s="5">
        <f>250*2</f>
        <v>500</v>
      </c>
      <c r="R3" s="1">
        <f t="shared" si="4"/>
        <v>2</v>
      </c>
      <c r="S3" s="43">
        <f t="shared" si="5"/>
        <v>7</v>
      </c>
      <c r="T3" s="23">
        <f t="shared" si="6"/>
        <v>0.29166666666666669</v>
      </c>
    </row>
    <row r="4" spans="1:20" s="1" customFormat="1" ht="28.8" x14ac:dyDescent="0.3">
      <c r="A4" s="3"/>
      <c r="B4" s="2" t="s">
        <v>2867</v>
      </c>
      <c r="C4" s="2" t="s">
        <v>435</v>
      </c>
      <c r="D4" s="2" t="s">
        <v>2868</v>
      </c>
      <c r="E4" s="2" t="s">
        <v>2869</v>
      </c>
      <c r="F4" s="2" t="s">
        <v>2870</v>
      </c>
      <c r="G4" s="2">
        <v>14</v>
      </c>
      <c r="H4" s="7" t="s">
        <v>2871</v>
      </c>
      <c r="I4" s="7" t="s">
        <v>169</v>
      </c>
      <c r="J4" s="2" t="e">
        <f>G4/#REF!</f>
        <v>#REF!</v>
      </c>
      <c r="K4" s="5">
        <f t="shared" si="0"/>
        <v>250</v>
      </c>
      <c r="L4" s="27">
        <f t="shared" si="1"/>
        <v>1</v>
      </c>
      <c r="M4" s="5">
        <f>100*2</f>
        <v>200</v>
      </c>
      <c r="N4" s="27">
        <f t="shared" si="2"/>
        <v>2</v>
      </c>
      <c r="O4" s="5">
        <f t="shared" si="7"/>
        <v>800</v>
      </c>
      <c r="P4" s="27">
        <f t="shared" si="3"/>
        <v>2</v>
      </c>
      <c r="Q4" s="5">
        <f>250*2</f>
        <v>500</v>
      </c>
      <c r="R4" s="1">
        <f t="shared" si="4"/>
        <v>2</v>
      </c>
      <c r="S4" s="43">
        <f t="shared" si="5"/>
        <v>7</v>
      </c>
      <c r="T4" s="23">
        <f t="shared" si="6"/>
        <v>0.29166666666666669</v>
      </c>
    </row>
    <row r="5" spans="1:20" s="1" customFormat="1" ht="28.8" x14ac:dyDescent="0.3">
      <c r="A5" s="3"/>
      <c r="B5" s="16" t="s">
        <v>2857</v>
      </c>
      <c r="C5" s="16" t="s">
        <v>107</v>
      </c>
      <c r="D5" s="16" t="s">
        <v>2858</v>
      </c>
      <c r="E5" s="16" t="s">
        <v>2859</v>
      </c>
      <c r="F5" s="16" t="s">
        <v>2860</v>
      </c>
      <c r="G5" s="16">
        <v>19</v>
      </c>
      <c r="H5" s="7" t="s">
        <v>2861</v>
      </c>
      <c r="I5" s="7" t="s">
        <v>2485</v>
      </c>
      <c r="J5" s="2" t="e">
        <f>G5/#REF!</f>
        <v>#REF!</v>
      </c>
      <c r="K5" s="5">
        <f t="shared" si="0"/>
        <v>250</v>
      </c>
      <c r="L5" s="27">
        <f t="shared" si="1"/>
        <v>1</v>
      </c>
      <c r="M5" s="5">
        <f>100*2</f>
        <v>200</v>
      </c>
      <c r="N5" s="27">
        <f t="shared" si="2"/>
        <v>2</v>
      </c>
      <c r="O5" s="5">
        <f t="shared" si="7"/>
        <v>800</v>
      </c>
      <c r="P5" s="27">
        <f t="shared" si="3"/>
        <v>2</v>
      </c>
      <c r="Q5" s="5">
        <f>250*3</f>
        <v>750</v>
      </c>
      <c r="R5" s="1">
        <f t="shared" si="4"/>
        <v>3</v>
      </c>
      <c r="S5" s="43">
        <f t="shared" si="5"/>
        <v>8</v>
      </c>
      <c r="T5" s="23">
        <f t="shared" si="6"/>
        <v>0.33333333333333331</v>
      </c>
    </row>
    <row r="6" spans="1:20" s="1" customFormat="1" ht="28.8" x14ac:dyDescent="0.3">
      <c r="A6" s="3"/>
      <c r="B6" s="2" t="s">
        <v>2842</v>
      </c>
      <c r="C6" s="2" t="s">
        <v>794</v>
      </c>
      <c r="D6" s="2" t="s">
        <v>2843</v>
      </c>
      <c r="E6" s="2" t="s">
        <v>2844</v>
      </c>
      <c r="F6" s="2" t="s">
        <v>2845</v>
      </c>
      <c r="G6" s="2">
        <v>20</v>
      </c>
      <c r="H6" s="7" t="s">
        <v>2846</v>
      </c>
      <c r="I6" s="7" t="s">
        <v>157</v>
      </c>
      <c r="J6" s="2" t="e">
        <f>G6/#REF!</f>
        <v>#REF!</v>
      </c>
      <c r="K6" s="5">
        <f t="shared" si="0"/>
        <v>250</v>
      </c>
      <c r="L6" s="27">
        <f t="shared" si="1"/>
        <v>1</v>
      </c>
      <c r="M6" s="5">
        <f t="shared" ref="M6:M11" si="8">100*3</f>
        <v>300</v>
      </c>
      <c r="N6" s="27">
        <f t="shared" si="2"/>
        <v>3</v>
      </c>
      <c r="O6" s="5">
        <f t="shared" si="7"/>
        <v>800</v>
      </c>
      <c r="P6" s="27">
        <f t="shared" si="3"/>
        <v>2</v>
      </c>
      <c r="Q6" s="5">
        <f>250*3</f>
        <v>750</v>
      </c>
      <c r="R6" s="1">
        <f t="shared" si="4"/>
        <v>3</v>
      </c>
      <c r="S6" s="43">
        <f t="shared" si="5"/>
        <v>9</v>
      </c>
      <c r="T6" s="23">
        <f t="shared" si="6"/>
        <v>0.375</v>
      </c>
    </row>
    <row r="7" spans="1:20" s="1" customFormat="1" ht="28.8" x14ac:dyDescent="0.3">
      <c r="A7" s="3"/>
      <c r="B7" s="2" t="s">
        <v>2847</v>
      </c>
      <c r="C7" s="2" t="s">
        <v>202</v>
      </c>
      <c r="D7" s="2" t="s">
        <v>2848</v>
      </c>
      <c r="E7" s="2" t="s">
        <v>2849</v>
      </c>
      <c r="F7" s="2" t="s">
        <v>2850</v>
      </c>
      <c r="G7" s="2">
        <v>20</v>
      </c>
      <c r="H7" s="7" t="s">
        <v>2851</v>
      </c>
      <c r="I7" s="7" t="s">
        <v>157</v>
      </c>
      <c r="J7" s="2" t="e">
        <f>G7/#REF!</f>
        <v>#REF!</v>
      </c>
      <c r="K7" s="5">
        <f t="shared" si="0"/>
        <v>250</v>
      </c>
      <c r="L7" s="27">
        <f t="shared" si="1"/>
        <v>1</v>
      </c>
      <c r="M7" s="5">
        <f t="shared" si="8"/>
        <v>300</v>
      </c>
      <c r="N7" s="27">
        <f t="shared" si="2"/>
        <v>3</v>
      </c>
      <c r="O7" s="5">
        <f t="shared" si="7"/>
        <v>800</v>
      </c>
      <c r="P7" s="27">
        <f t="shared" si="3"/>
        <v>2</v>
      </c>
      <c r="Q7" s="5">
        <f>250*3</f>
        <v>750</v>
      </c>
      <c r="R7" s="1">
        <f t="shared" si="4"/>
        <v>3</v>
      </c>
      <c r="S7" s="43">
        <f t="shared" si="5"/>
        <v>9</v>
      </c>
      <c r="T7" s="23">
        <f t="shared" si="6"/>
        <v>0.375</v>
      </c>
    </row>
    <row r="8" spans="1:20" s="1" customFormat="1" ht="28.8" x14ac:dyDescent="0.3">
      <c r="A8" s="3"/>
      <c r="B8" s="16" t="s">
        <v>2852</v>
      </c>
      <c r="C8" s="16"/>
      <c r="D8" s="16" t="s">
        <v>2913</v>
      </c>
      <c r="E8" s="16" t="s">
        <v>2853</v>
      </c>
      <c r="F8" s="16" t="s">
        <v>2854</v>
      </c>
      <c r="G8" s="16">
        <v>20</v>
      </c>
      <c r="H8" s="7" t="s">
        <v>2855</v>
      </c>
      <c r="I8" s="7" t="s">
        <v>2856</v>
      </c>
      <c r="J8" s="2" t="e">
        <f>G8/#REF!</f>
        <v>#REF!</v>
      </c>
      <c r="K8" s="5">
        <f t="shared" si="0"/>
        <v>250</v>
      </c>
      <c r="L8" s="27">
        <f t="shared" si="1"/>
        <v>1</v>
      </c>
      <c r="M8" s="5">
        <f t="shared" si="8"/>
        <v>300</v>
      </c>
      <c r="N8" s="27">
        <f t="shared" si="2"/>
        <v>3</v>
      </c>
      <c r="O8" s="5">
        <f t="shared" si="7"/>
        <v>800</v>
      </c>
      <c r="P8" s="27">
        <f t="shared" si="3"/>
        <v>2</v>
      </c>
      <c r="Q8" s="5">
        <f>250*3</f>
        <v>750</v>
      </c>
      <c r="R8" s="1">
        <f t="shared" si="4"/>
        <v>3</v>
      </c>
      <c r="S8" s="43">
        <f t="shared" si="5"/>
        <v>9</v>
      </c>
      <c r="T8" s="23">
        <f t="shared" si="6"/>
        <v>0.375</v>
      </c>
    </row>
    <row r="9" spans="1:20" s="1" customFormat="1" x14ac:dyDescent="0.3">
      <c r="A9" s="3"/>
      <c r="B9" s="2" t="s">
        <v>2837</v>
      </c>
      <c r="C9" s="2" t="s">
        <v>2397</v>
      </c>
      <c r="D9" s="2" t="s">
        <v>2838</v>
      </c>
      <c r="E9" s="2" t="s">
        <v>2839</v>
      </c>
      <c r="F9" s="2" t="s">
        <v>2840</v>
      </c>
      <c r="G9" s="2">
        <v>25</v>
      </c>
      <c r="H9" s="7" t="s">
        <v>2841</v>
      </c>
      <c r="I9" s="7" t="s">
        <v>18</v>
      </c>
      <c r="J9" s="2" t="e">
        <f>G9/#REF!</f>
        <v>#REF!</v>
      </c>
      <c r="K9" s="5">
        <f t="shared" si="0"/>
        <v>250</v>
      </c>
      <c r="L9" s="27">
        <f t="shared" si="1"/>
        <v>1</v>
      </c>
      <c r="M9" s="5">
        <f t="shared" si="8"/>
        <v>300</v>
      </c>
      <c r="N9" s="27">
        <f t="shared" si="2"/>
        <v>3</v>
      </c>
      <c r="O9" s="5">
        <f t="shared" si="7"/>
        <v>800</v>
      </c>
      <c r="P9" s="27">
        <f t="shared" si="3"/>
        <v>2</v>
      </c>
      <c r="Q9" s="5">
        <f t="shared" ref="Q9:Q18" si="9">250*4</f>
        <v>1000</v>
      </c>
      <c r="R9" s="1">
        <f t="shared" si="4"/>
        <v>4</v>
      </c>
      <c r="S9" s="43">
        <f t="shared" si="5"/>
        <v>10</v>
      </c>
      <c r="T9" s="23">
        <f t="shared" si="6"/>
        <v>0.41666666666666669</v>
      </c>
    </row>
    <row r="10" spans="1:20" s="1" customFormat="1" x14ac:dyDescent="0.3">
      <c r="A10" s="3"/>
      <c r="B10" s="2" t="s">
        <v>2828</v>
      </c>
      <c r="C10" s="2" t="s">
        <v>2397</v>
      </c>
      <c r="D10" s="2" t="s">
        <v>2829</v>
      </c>
      <c r="E10" s="2" t="s">
        <v>2830</v>
      </c>
      <c r="F10" s="2" t="s">
        <v>2831</v>
      </c>
      <c r="G10" s="2">
        <v>29</v>
      </c>
      <c r="H10" s="7" t="s">
        <v>2832</v>
      </c>
      <c r="I10" s="7" t="s">
        <v>2121</v>
      </c>
      <c r="J10" s="2" t="e">
        <f>G10/#REF!</f>
        <v>#REF!</v>
      </c>
      <c r="K10" s="5">
        <f t="shared" si="0"/>
        <v>250</v>
      </c>
      <c r="L10" s="27">
        <f t="shared" si="1"/>
        <v>1</v>
      </c>
      <c r="M10" s="5">
        <f t="shared" si="8"/>
        <v>300</v>
      </c>
      <c r="N10" s="27">
        <f t="shared" si="2"/>
        <v>3</v>
      </c>
      <c r="O10" s="5">
        <f t="shared" ref="O10:O29" si="10">400*3</f>
        <v>1200</v>
      </c>
      <c r="P10" s="27">
        <f t="shared" si="3"/>
        <v>3</v>
      </c>
      <c r="Q10" s="5">
        <f t="shared" si="9"/>
        <v>1000</v>
      </c>
      <c r="R10" s="1">
        <f t="shared" si="4"/>
        <v>4</v>
      </c>
      <c r="S10" s="43">
        <f t="shared" si="5"/>
        <v>11</v>
      </c>
      <c r="T10" s="23">
        <f t="shared" si="6"/>
        <v>0.45833333333333331</v>
      </c>
    </row>
    <row r="11" spans="1:20" ht="28.8" x14ac:dyDescent="0.3">
      <c r="A11" s="18"/>
      <c r="B11" s="16" t="s">
        <v>2833</v>
      </c>
      <c r="C11" s="16" t="s">
        <v>435</v>
      </c>
      <c r="D11" s="16" t="s">
        <v>2912</v>
      </c>
      <c r="E11" s="16" t="s">
        <v>2834</v>
      </c>
      <c r="F11" s="16" t="s">
        <v>2835</v>
      </c>
      <c r="G11" s="16">
        <v>28</v>
      </c>
      <c r="H11" s="7" t="s">
        <v>2836</v>
      </c>
      <c r="I11" s="7" t="s">
        <v>1095</v>
      </c>
      <c r="J11" s="8" t="e">
        <f>G11/#REF!</f>
        <v>#REF!</v>
      </c>
      <c r="K11" s="5">
        <f t="shared" si="0"/>
        <v>250</v>
      </c>
      <c r="L11" s="27">
        <f t="shared" si="1"/>
        <v>1</v>
      </c>
      <c r="M11" s="5">
        <f t="shared" si="8"/>
        <v>300</v>
      </c>
      <c r="N11" s="27">
        <f t="shared" si="2"/>
        <v>3</v>
      </c>
      <c r="O11" s="5">
        <f t="shared" si="10"/>
        <v>1200</v>
      </c>
      <c r="P11" s="27">
        <f t="shared" si="3"/>
        <v>3</v>
      </c>
      <c r="Q11" s="5">
        <f t="shared" si="9"/>
        <v>1000</v>
      </c>
      <c r="R11" s="1">
        <f t="shared" si="4"/>
        <v>4</v>
      </c>
      <c r="S11" s="43">
        <f t="shared" si="5"/>
        <v>11</v>
      </c>
      <c r="T11" s="23">
        <f t="shared" si="6"/>
        <v>0.45833333333333331</v>
      </c>
    </row>
    <row r="12" spans="1:20" ht="28.8" x14ac:dyDescent="0.3">
      <c r="A12" s="3"/>
      <c r="B12" s="2" t="s">
        <v>2795</v>
      </c>
      <c r="C12" s="2"/>
      <c r="D12" s="2" t="s">
        <v>2796</v>
      </c>
      <c r="E12" s="2" t="s">
        <v>2797</v>
      </c>
      <c r="F12" s="2" t="s">
        <v>2798</v>
      </c>
      <c r="G12" s="2">
        <v>33</v>
      </c>
      <c r="H12" s="7" t="s">
        <v>2799</v>
      </c>
      <c r="I12" s="7" t="s">
        <v>2800</v>
      </c>
      <c r="J12" s="2" t="e">
        <f>G12/#REF!</f>
        <v>#REF!</v>
      </c>
      <c r="K12" s="5">
        <f t="shared" si="0"/>
        <v>250</v>
      </c>
      <c r="L12" s="27">
        <f t="shared" si="1"/>
        <v>1</v>
      </c>
      <c r="M12" s="5">
        <f t="shared" ref="M12:M29" si="11">100*4</f>
        <v>400</v>
      </c>
      <c r="N12" s="27">
        <f t="shared" si="2"/>
        <v>4</v>
      </c>
      <c r="O12" s="5">
        <f t="shared" si="10"/>
        <v>1200</v>
      </c>
      <c r="P12" s="27">
        <f t="shared" si="3"/>
        <v>3</v>
      </c>
      <c r="Q12" s="5">
        <f t="shared" si="9"/>
        <v>1000</v>
      </c>
      <c r="R12" s="1">
        <f t="shared" si="4"/>
        <v>4</v>
      </c>
      <c r="S12" s="43">
        <f t="shared" si="5"/>
        <v>12</v>
      </c>
      <c r="T12" s="23">
        <f t="shared" si="6"/>
        <v>0.5</v>
      </c>
    </row>
    <row r="13" spans="1:20" ht="28.8" x14ac:dyDescent="0.3">
      <c r="A13" s="3"/>
      <c r="B13" s="2" t="s">
        <v>2801</v>
      </c>
      <c r="C13" s="2" t="s">
        <v>2397</v>
      </c>
      <c r="D13" s="2" t="s">
        <v>2802</v>
      </c>
      <c r="E13" s="2" t="s">
        <v>569</v>
      </c>
      <c r="F13" s="2" t="s">
        <v>2803</v>
      </c>
      <c r="G13" s="2">
        <v>31</v>
      </c>
      <c r="H13" s="7" t="s">
        <v>2804</v>
      </c>
      <c r="I13" s="7" t="s">
        <v>458</v>
      </c>
      <c r="J13" s="2" t="e">
        <f>G13/#REF!</f>
        <v>#REF!</v>
      </c>
      <c r="K13" s="5">
        <f t="shared" si="0"/>
        <v>250</v>
      </c>
      <c r="L13" s="27">
        <f t="shared" si="1"/>
        <v>1</v>
      </c>
      <c r="M13" s="5">
        <f t="shared" si="11"/>
        <v>400</v>
      </c>
      <c r="N13" s="27">
        <f t="shared" si="2"/>
        <v>4</v>
      </c>
      <c r="O13" s="5">
        <f t="shared" si="10"/>
        <v>1200</v>
      </c>
      <c r="P13" s="27">
        <f t="shared" si="3"/>
        <v>3</v>
      </c>
      <c r="Q13" s="5">
        <f t="shared" si="9"/>
        <v>1000</v>
      </c>
      <c r="R13" s="1">
        <f t="shared" si="4"/>
        <v>4</v>
      </c>
      <c r="S13" s="43">
        <f t="shared" si="5"/>
        <v>12</v>
      </c>
      <c r="T13" s="23">
        <f t="shared" si="6"/>
        <v>0.5</v>
      </c>
    </row>
    <row r="14" spans="1:20" x14ac:dyDescent="0.3">
      <c r="A14" s="3"/>
      <c r="B14" s="2" t="s">
        <v>2805</v>
      </c>
      <c r="C14" s="2"/>
      <c r="D14" s="2">
        <v>8122792001</v>
      </c>
      <c r="E14" s="2" t="s">
        <v>2806</v>
      </c>
      <c r="F14" s="2" t="s">
        <v>2807</v>
      </c>
      <c r="G14" s="2">
        <v>31</v>
      </c>
      <c r="H14" s="7" t="s">
        <v>2808</v>
      </c>
      <c r="I14" s="7" t="s">
        <v>2809</v>
      </c>
      <c r="J14" s="2" t="e">
        <f>G14/#REF!</f>
        <v>#REF!</v>
      </c>
      <c r="K14" s="5">
        <f t="shared" si="0"/>
        <v>250</v>
      </c>
      <c r="L14" s="27">
        <f t="shared" si="1"/>
        <v>1</v>
      </c>
      <c r="M14" s="5">
        <f t="shared" si="11"/>
        <v>400</v>
      </c>
      <c r="N14" s="27">
        <f t="shared" si="2"/>
        <v>4</v>
      </c>
      <c r="O14" s="5">
        <f t="shared" si="10"/>
        <v>1200</v>
      </c>
      <c r="P14" s="27">
        <f t="shared" si="3"/>
        <v>3</v>
      </c>
      <c r="Q14" s="5">
        <f t="shared" si="9"/>
        <v>1000</v>
      </c>
      <c r="R14" s="1">
        <f t="shared" si="4"/>
        <v>4</v>
      </c>
      <c r="S14" s="43">
        <f t="shared" si="5"/>
        <v>12</v>
      </c>
      <c r="T14" s="23">
        <f t="shared" si="6"/>
        <v>0.5</v>
      </c>
    </row>
    <row r="15" spans="1:20" x14ac:dyDescent="0.3">
      <c r="A15" s="3"/>
      <c r="B15" s="2" t="s">
        <v>2810</v>
      </c>
      <c r="C15" s="2" t="s">
        <v>794</v>
      </c>
      <c r="D15" s="2" t="s">
        <v>2811</v>
      </c>
      <c r="E15" s="2" t="s">
        <v>2812</v>
      </c>
      <c r="F15" s="2" t="s">
        <v>2813</v>
      </c>
      <c r="G15" s="2">
        <v>30</v>
      </c>
      <c r="H15" s="7" t="s">
        <v>2814</v>
      </c>
      <c r="I15" s="7" t="s">
        <v>1160</v>
      </c>
      <c r="J15" s="2" t="e">
        <f>G15/#REF!</f>
        <v>#REF!</v>
      </c>
      <c r="K15" s="5">
        <f t="shared" si="0"/>
        <v>250</v>
      </c>
      <c r="L15" s="27">
        <f t="shared" si="1"/>
        <v>1</v>
      </c>
      <c r="M15" s="5">
        <f t="shared" si="11"/>
        <v>400</v>
      </c>
      <c r="N15" s="27">
        <f t="shared" si="2"/>
        <v>4</v>
      </c>
      <c r="O15" s="5">
        <f t="shared" si="10"/>
        <v>1200</v>
      </c>
      <c r="P15" s="27">
        <f t="shared" si="3"/>
        <v>3</v>
      </c>
      <c r="Q15" s="5">
        <f t="shared" si="9"/>
        <v>1000</v>
      </c>
      <c r="R15" s="1">
        <f t="shared" si="4"/>
        <v>4</v>
      </c>
      <c r="S15" s="43">
        <f t="shared" si="5"/>
        <v>12</v>
      </c>
      <c r="T15" s="23">
        <f t="shared" si="6"/>
        <v>0.5</v>
      </c>
    </row>
    <row r="16" spans="1:20" ht="28.8" x14ac:dyDescent="0.3">
      <c r="A16" s="3"/>
      <c r="B16" s="2" t="s">
        <v>2815</v>
      </c>
      <c r="C16" s="2" t="s">
        <v>222</v>
      </c>
      <c r="D16" s="2" t="s">
        <v>2816</v>
      </c>
      <c r="E16" s="2" t="s">
        <v>2817</v>
      </c>
      <c r="F16" s="2" t="s">
        <v>2818</v>
      </c>
      <c r="G16" s="2">
        <v>30</v>
      </c>
      <c r="H16" s="7" t="s">
        <v>2819</v>
      </c>
      <c r="I16" s="7" t="s">
        <v>1664</v>
      </c>
      <c r="J16" s="2" t="e">
        <f>G16/#REF!</f>
        <v>#REF!</v>
      </c>
      <c r="K16" s="5">
        <f t="shared" si="0"/>
        <v>250</v>
      </c>
      <c r="L16" s="27">
        <f t="shared" si="1"/>
        <v>1</v>
      </c>
      <c r="M16" s="5">
        <f t="shared" si="11"/>
        <v>400</v>
      </c>
      <c r="N16" s="27">
        <f t="shared" si="2"/>
        <v>4</v>
      </c>
      <c r="O16" s="5">
        <f t="shared" si="10"/>
        <v>1200</v>
      </c>
      <c r="P16" s="27">
        <f t="shared" si="3"/>
        <v>3</v>
      </c>
      <c r="Q16" s="5">
        <f t="shared" si="9"/>
        <v>1000</v>
      </c>
      <c r="R16" s="1">
        <f t="shared" si="4"/>
        <v>4</v>
      </c>
      <c r="S16" s="43">
        <f t="shared" si="5"/>
        <v>12</v>
      </c>
      <c r="T16" s="23">
        <f t="shared" si="6"/>
        <v>0.5</v>
      </c>
    </row>
    <row r="17" spans="1:20" ht="28.8" x14ac:dyDescent="0.3">
      <c r="A17" s="3"/>
      <c r="B17" s="2" t="s">
        <v>2820</v>
      </c>
      <c r="C17" s="2" t="s">
        <v>979</v>
      </c>
      <c r="D17" s="2" t="s">
        <v>2821</v>
      </c>
      <c r="E17" s="2" t="s">
        <v>2822</v>
      </c>
      <c r="F17" s="2" t="s">
        <v>2823</v>
      </c>
      <c r="G17" s="2">
        <v>30</v>
      </c>
      <c r="H17" s="7" t="s">
        <v>2824</v>
      </c>
      <c r="I17" s="7" t="s">
        <v>2825</v>
      </c>
      <c r="J17" s="2" t="e">
        <f>G17/#REF!</f>
        <v>#REF!</v>
      </c>
      <c r="K17" s="5">
        <f t="shared" si="0"/>
        <v>250</v>
      </c>
      <c r="L17" s="27">
        <f t="shared" si="1"/>
        <v>1</v>
      </c>
      <c r="M17" s="5">
        <f t="shared" si="11"/>
        <v>400</v>
      </c>
      <c r="N17" s="27">
        <f t="shared" si="2"/>
        <v>4</v>
      </c>
      <c r="O17" s="5">
        <f t="shared" si="10"/>
        <v>1200</v>
      </c>
      <c r="P17" s="27">
        <f t="shared" si="3"/>
        <v>3</v>
      </c>
      <c r="Q17" s="5">
        <f t="shared" si="9"/>
        <v>1000</v>
      </c>
      <c r="R17" s="1">
        <f t="shared" si="4"/>
        <v>4</v>
      </c>
      <c r="S17" s="43">
        <f t="shared" si="5"/>
        <v>12</v>
      </c>
      <c r="T17" s="23">
        <f t="shared" si="6"/>
        <v>0.5</v>
      </c>
    </row>
    <row r="18" spans="1:20" ht="28.8" x14ac:dyDescent="0.3">
      <c r="A18" s="3"/>
      <c r="B18" s="16" t="s">
        <v>2826</v>
      </c>
      <c r="C18" s="2"/>
      <c r="D18" s="2" t="s">
        <v>2908</v>
      </c>
      <c r="E18" s="2" t="s">
        <v>2909</v>
      </c>
      <c r="F18" s="2" t="s">
        <v>2827</v>
      </c>
      <c r="G18" s="2">
        <v>30</v>
      </c>
      <c r="H18" s="7" t="s">
        <v>2910</v>
      </c>
      <c r="I18" s="7" t="s">
        <v>2911</v>
      </c>
      <c r="J18" s="2" t="e">
        <f>G18/#REF!</f>
        <v>#REF!</v>
      </c>
      <c r="K18" s="5">
        <f t="shared" si="0"/>
        <v>250</v>
      </c>
      <c r="L18" s="27">
        <f t="shared" si="1"/>
        <v>1</v>
      </c>
      <c r="M18" s="5">
        <f t="shared" si="11"/>
        <v>400</v>
      </c>
      <c r="N18" s="27">
        <f t="shared" si="2"/>
        <v>4</v>
      </c>
      <c r="O18" s="5">
        <f t="shared" si="10"/>
        <v>1200</v>
      </c>
      <c r="P18" s="27">
        <f t="shared" si="3"/>
        <v>3</v>
      </c>
      <c r="Q18" s="5">
        <f t="shared" si="9"/>
        <v>1000</v>
      </c>
      <c r="R18" s="1">
        <f t="shared" si="4"/>
        <v>4</v>
      </c>
      <c r="S18" s="43">
        <f t="shared" si="5"/>
        <v>12</v>
      </c>
      <c r="T18" s="23">
        <f t="shared" si="6"/>
        <v>0.5</v>
      </c>
    </row>
    <row r="19" spans="1:20" ht="28.8" x14ac:dyDescent="0.3">
      <c r="A19" s="3"/>
      <c r="B19" s="2" t="s">
        <v>2739</v>
      </c>
      <c r="C19" s="2" t="s">
        <v>2397</v>
      </c>
      <c r="D19" s="2" t="s">
        <v>2740</v>
      </c>
      <c r="E19" s="2" t="s">
        <v>2741</v>
      </c>
      <c r="F19" s="2" t="s">
        <v>2742</v>
      </c>
      <c r="G19" s="2">
        <v>38</v>
      </c>
      <c r="H19" s="7" t="s">
        <v>2743</v>
      </c>
      <c r="I19" s="7" t="s">
        <v>860</v>
      </c>
      <c r="J19" s="2" t="e">
        <f>G19/#REF!</f>
        <v>#REF!</v>
      </c>
      <c r="K19" s="5">
        <f t="shared" si="0"/>
        <v>250</v>
      </c>
      <c r="L19" s="27">
        <f t="shared" si="1"/>
        <v>1</v>
      </c>
      <c r="M19" s="5">
        <f t="shared" si="11"/>
        <v>400</v>
      </c>
      <c r="N19" s="27">
        <f t="shared" si="2"/>
        <v>4</v>
      </c>
      <c r="O19" s="5">
        <f t="shared" si="10"/>
        <v>1200</v>
      </c>
      <c r="P19" s="27">
        <f t="shared" si="3"/>
        <v>3</v>
      </c>
      <c r="Q19" s="5">
        <f t="shared" ref="Q19:Q36" si="12">250*5</f>
        <v>1250</v>
      </c>
      <c r="R19" s="1">
        <f t="shared" si="4"/>
        <v>5</v>
      </c>
      <c r="S19" s="43">
        <f t="shared" si="5"/>
        <v>13</v>
      </c>
      <c r="T19" s="23">
        <f t="shared" si="6"/>
        <v>0.54166666666666663</v>
      </c>
    </row>
    <row r="20" spans="1:20" s="17" customFormat="1" ht="28.8" x14ac:dyDescent="0.3">
      <c r="A20" s="3"/>
      <c r="B20" s="2" t="s">
        <v>2744</v>
      </c>
      <c r="C20" s="2" t="s">
        <v>2397</v>
      </c>
      <c r="D20" s="20" t="s">
        <v>2745</v>
      </c>
      <c r="E20" s="2" t="s">
        <v>2746</v>
      </c>
      <c r="F20" s="2" t="s">
        <v>2747</v>
      </c>
      <c r="G20" s="2">
        <v>38</v>
      </c>
      <c r="H20" s="7" t="s">
        <v>2748</v>
      </c>
      <c r="I20" s="7" t="s">
        <v>792</v>
      </c>
      <c r="J20" s="2" t="e">
        <f>G20/#REF!</f>
        <v>#REF!</v>
      </c>
      <c r="K20" s="5">
        <f t="shared" si="0"/>
        <v>250</v>
      </c>
      <c r="L20" s="27">
        <f t="shared" si="1"/>
        <v>1</v>
      </c>
      <c r="M20" s="5">
        <f t="shared" si="11"/>
        <v>400</v>
      </c>
      <c r="N20" s="27">
        <f t="shared" si="2"/>
        <v>4</v>
      </c>
      <c r="O20" s="5">
        <f t="shared" si="10"/>
        <v>1200</v>
      </c>
      <c r="P20" s="27">
        <f t="shared" si="3"/>
        <v>3</v>
      </c>
      <c r="Q20" s="5">
        <f t="shared" si="12"/>
        <v>1250</v>
      </c>
      <c r="R20" s="1">
        <f t="shared" si="4"/>
        <v>5</v>
      </c>
      <c r="S20" s="43">
        <f t="shared" si="5"/>
        <v>13</v>
      </c>
      <c r="T20" s="23">
        <f t="shared" si="6"/>
        <v>0.54166666666666663</v>
      </c>
    </row>
    <row r="21" spans="1:20" ht="28.8" x14ac:dyDescent="0.3">
      <c r="A21" s="3"/>
      <c r="B21" s="2" t="s">
        <v>2749</v>
      </c>
      <c r="C21" s="2"/>
      <c r="D21" s="2" t="s">
        <v>2750</v>
      </c>
      <c r="E21" s="2" t="s">
        <v>2751</v>
      </c>
      <c r="F21" s="2" t="s">
        <v>2752</v>
      </c>
      <c r="G21" s="2">
        <v>38</v>
      </c>
      <c r="H21" s="7" t="s">
        <v>2753</v>
      </c>
      <c r="I21" s="7" t="s">
        <v>2690</v>
      </c>
      <c r="J21" s="2" t="e">
        <f>G21/#REF!</f>
        <v>#REF!</v>
      </c>
      <c r="K21" s="5">
        <f t="shared" si="0"/>
        <v>250</v>
      </c>
      <c r="L21" s="27">
        <f t="shared" si="1"/>
        <v>1</v>
      </c>
      <c r="M21" s="5">
        <f t="shared" si="11"/>
        <v>400</v>
      </c>
      <c r="N21" s="27">
        <f t="shared" si="2"/>
        <v>4</v>
      </c>
      <c r="O21" s="5">
        <f t="shared" si="10"/>
        <v>1200</v>
      </c>
      <c r="P21" s="27">
        <f t="shared" si="3"/>
        <v>3</v>
      </c>
      <c r="Q21" s="5">
        <f t="shared" si="12"/>
        <v>1250</v>
      </c>
      <c r="R21" s="1">
        <f t="shared" si="4"/>
        <v>5</v>
      </c>
      <c r="S21" s="43">
        <f t="shared" si="5"/>
        <v>13</v>
      </c>
      <c r="T21" s="23">
        <f t="shared" si="6"/>
        <v>0.54166666666666663</v>
      </c>
    </row>
    <row r="22" spans="1:20" ht="28.8" x14ac:dyDescent="0.3">
      <c r="A22" s="3"/>
      <c r="B22" s="2" t="s">
        <v>2754</v>
      </c>
      <c r="C22" s="2" t="s">
        <v>2397</v>
      </c>
      <c r="D22" s="2" t="s">
        <v>2755</v>
      </c>
      <c r="E22" s="2" t="s">
        <v>2756</v>
      </c>
      <c r="F22" s="2" t="s">
        <v>2757</v>
      </c>
      <c r="G22" s="2">
        <v>37</v>
      </c>
      <c r="H22" s="7" t="s">
        <v>2758</v>
      </c>
      <c r="I22" s="7" t="s">
        <v>939</v>
      </c>
      <c r="J22" s="2" t="e">
        <f>G22/#REF!</f>
        <v>#REF!</v>
      </c>
      <c r="K22" s="5">
        <f t="shared" si="0"/>
        <v>250</v>
      </c>
      <c r="L22" s="27">
        <f t="shared" si="1"/>
        <v>1</v>
      </c>
      <c r="M22" s="5">
        <f t="shared" si="11"/>
        <v>400</v>
      </c>
      <c r="N22" s="27">
        <f t="shared" si="2"/>
        <v>4</v>
      </c>
      <c r="O22" s="5">
        <f t="shared" si="10"/>
        <v>1200</v>
      </c>
      <c r="P22" s="27">
        <f t="shared" si="3"/>
        <v>3</v>
      </c>
      <c r="Q22" s="5">
        <f t="shared" si="12"/>
        <v>1250</v>
      </c>
      <c r="R22" s="1">
        <f t="shared" si="4"/>
        <v>5</v>
      </c>
      <c r="S22" s="43">
        <f t="shared" si="5"/>
        <v>13</v>
      </c>
      <c r="T22" s="23">
        <f t="shared" si="6"/>
        <v>0.54166666666666663</v>
      </c>
    </row>
    <row r="23" spans="1:20" ht="28.8" x14ac:dyDescent="0.3">
      <c r="A23" s="3"/>
      <c r="B23" s="2" t="s">
        <v>2759</v>
      </c>
      <c r="C23" s="2" t="s">
        <v>2397</v>
      </c>
      <c r="D23" s="2" t="s">
        <v>2760</v>
      </c>
      <c r="E23" s="2" t="s">
        <v>2761</v>
      </c>
      <c r="F23" s="2" t="s">
        <v>2762</v>
      </c>
      <c r="G23" s="2">
        <v>35</v>
      </c>
      <c r="H23" s="7" t="s">
        <v>2763</v>
      </c>
      <c r="I23" s="7" t="s">
        <v>49</v>
      </c>
      <c r="J23" s="2" t="e">
        <f>G23/#REF!</f>
        <v>#REF!</v>
      </c>
      <c r="K23" s="5">
        <f t="shared" si="0"/>
        <v>250</v>
      </c>
      <c r="L23" s="27">
        <f t="shared" si="1"/>
        <v>1</v>
      </c>
      <c r="M23" s="5">
        <f t="shared" si="11"/>
        <v>400</v>
      </c>
      <c r="N23" s="27">
        <f t="shared" si="2"/>
        <v>4</v>
      </c>
      <c r="O23" s="5">
        <f t="shared" si="10"/>
        <v>1200</v>
      </c>
      <c r="P23" s="27">
        <f t="shared" si="3"/>
        <v>3</v>
      </c>
      <c r="Q23" s="5">
        <f t="shared" si="12"/>
        <v>1250</v>
      </c>
      <c r="R23" s="1">
        <f t="shared" si="4"/>
        <v>5</v>
      </c>
      <c r="S23" s="43">
        <f t="shared" si="5"/>
        <v>13</v>
      </c>
      <c r="T23" s="23">
        <f t="shared" si="6"/>
        <v>0.54166666666666663</v>
      </c>
    </row>
    <row r="24" spans="1:20" ht="28.8" x14ac:dyDescent="0.3">
      <c r="A24" s="3"/>
      <c r="B24" s="2" t="s">
        <v>2764</v>
      </c>
      <c r="C24" s="2" t="s">
        <v>2397</v>
      </c>
      <c r="D24" s="2" t="s">
        <v>2765</v>
      </c>
      <c r="E24" s="2" t="s">
        <v>2766</v>
      </c>
      <c r="F24" s="2" t="s">
        <v>2767</v>
      </c>
      <c r="G24" s="2">
        <v>35</v>
      </c>
      <c r="H24" s="7" t="s">
        <v>2768</v>
      </c>
      <c r="I24" s="7" t="s">
        <v>522</v>
      </c>
      <c r="J24" s="2" t="e">
        <f>G24/#REF!</f>
        <v>#REF!</v>
      </c>
      <c r="K24" s="5">
        <f t="shared" si="0"/>
        <v>250</v>
      </c>
      <c r="L24" s="27">
        <f t="shared" si="1"/>
        <v>1</v>
      </c>
      <c r="M24" s="5">
        <f t="shared" si="11"/>
        <v>400</v>
      </c>
      <c r="N24" s="27">
        <f t="shared" si="2"/>
        <v>4</v>
      </c>
      <c r="O24" s="5">
        <f t="shared" si="10"/>
        <v>1200</v>
      </c>
      <c r="P24" s="27">
        <f t="shared" si="3"/>
        <v>3</v>
      </c>
      <c r="Q24" s="5">
        <f t="shared" si="12"/>
        <v>1250</v>
      </c>
      <c r="R24" s="1">
        <f t="shared" si="4"/>
        <v>5</v>
      </c>
      <c r="S24" s="43">
        <f t="shared" si="5"/>
        <v>13</v>
      </c>
      <c r="T24" s="23">
        <f t="shared" si="6"/>
        <v>0.54166666666666663</v>
      </c>
    </row>
    <row r="25" spans="1:20" ht="28.8" x14ac:dyDescent="0.3">
      <c r="A25" s="3"/>
      <c r="B25" s="2" t="s">
        <v>2769</v>
      </c>
      <c r="C25" s="2" t="s">
        <v>2397</v>
      </c>
      <c r="D25" s="2" t="s">
        <v>2770</v>
      </c>
      <c r="E25" s="2" t="s">
        <v>2771</v>
      </c>
      <c r="F25" s="2" t="s">
        <v>2772</v>
      </c>
      <c r="G25" s="2">
        <v>35</v>
      </c>
      <c r="H25" s="7" t="s">
        <v>2773</v>
      </c>
      <c r="I25" s="7" t="s">
        <v>2067</v>
      </c>
      <c r="J25" s="2" t="e">
        <f>G25/#REF!</f>
        <v>#REF!</v>
      </c>
      <c r="K25" s="5">
        <f t="shared" si="0"/>
        <v>250</v>
      </c>
      <c r="L25" s="27">
        <f t="shared" si="1"/>
        <v>1</v>
      </c>
      <c r="M25" s="5">
        <f t="shared" si="11"/>
        <v>400</v>
      </c>
      <c r="N25" s="27">
        <f t="shared" si="2"/>
        <v>4</v>
      </c>
      <c r="O25" s="5">
        <f t="shared" si="10"/>
        <v>1200</v>
      </c>
      <c r="P25" s="27">
        <f t="shared" si="3"/>
        <v>3</v>
      </c>
      <c r="Q25" s="5">
        <f t="shared" si="12"/>
        <v>1250</v>
      </c>
      <c r="R25" s="1">
        <f t="shared" si="4"/>
        <v>5</v>
      </c>
      <c r="S25" s="43">
        <f t="shared" si="5"/>
        <v>13</v>
      </c>
      <c r="T25" s="23">
        <f t="shared" si="6"/>
        <v>0.54166666666666663</v>
      </c>
    </row>
    <row r="26" spans="1:20" ht="28.8" x14ac:dyDescent="0.3">
      <c r="A26" s="3"/>
      <c r="B26" s="2" t="s">
        <v>2774</v>
      </c>
      <c r="C26" s="2" t="s">
        <v>209</v>
      </c>
      <c r="D26" s="20" t="s">
        <v>2775</v>
      </c>
      <c r="E26" s="2" t="s">
        <v>2776</v>
      </c>
      <c r="F26" s="2" t="s">
        <v>2777</v>
      </c>
      <c r="G26" s="2">
        <v>35</v>
      </c>
      <c r="H26" s="7" t="s">
        <v>2778</v>
      </c>
      <c r="I26" s="7" t="s">
        <v>1172</v>
      </c>
      <c r="J26" s="2" t="e">
        <f>G26/#REF!</f>
        <v>#REF!</v>
      </c>
      <c r="K26" s="5">
        <f t="shared" si="0"/>
        <v>250</v>
      </c>
      <c r="L26" s="27">
        <f t="shared" si="1"/>
        <v>1</v>
      </c>
      <c r="M26" s="5">
        <f t="shared" si="11"/>
        <v>400</v>
      </c>
      <c r="N26" s="27">
        <f t="shared" si="2"/>
        <v>4</v>
      </c>
      <c r="O26" s="5">
        <f t="shared" si="10"/>
        <v>1200</v>
      </c>
      <c r="P26" s="27">
        <f t="shared" si="3"/>
        <v>3</v>
      </c>
      <c r="Q26" s="5">
        <f t="shared" si="12"/>
        <v>1250</v>
      </c>
      <c r="R26" s="1">
        <f t="shared" si="4"/>
        <v>5</v>
      </c>
      <c r="S26" s="43">
        <f t="shared" si="5"/>
        <v>13</v>
      </c>
      <c r="T26" s="23">
        <f t="shared" si="6"/>
        <v>0.54166666666666663</v>
      </c>
    </row>
    <row r="27" spans="1:20" ht="28.8" x14ac:dyDescent="0.3">
      <c r="A27" s="3"/>
      <c r="B27" s="2" t="s">
        <v>2779</v>
      </c>
      <c r="C27" s="2"/>
      <c r="D27" s="2">
        <v>2198822563</v>
      </c>
      <c r="E27" s="2" t="s">
        <v>2780</v>
      </c>
      <c r="F27" s="2" t="s">
        <v>2781</v>
      </c>
      <c r="G27" s="2">
        <v>35</v>
      </c>
      <c r="H27" s="7" t="s">
        <v>2782</v>
      </c>
      <c r="I27" s="7" t="s">
        <v>2783</v>
      </c>
      <c r="J27" s="2" t="e">
        <f>G27/#REF!</f>
        <v>#REF!</v>
      </c>
      <c r="K27" s="5">
        <f t="shared" si="0"/>
        <v>250</v>
      </c>
      <c r="L27" s="27">
        <f t="shared" si="1"/>
        <v>1</v>
      </c>
      <c r="M27" s="5">
        <f t="shared" si="11"/>
        <v>400</v>
      </c>
      <c r="N27" s="27">
        <f t="shared" si="2"/>
        <v>4</v>
      </c>
      <c r="O27" s="5">
        <f t="shared" si="10"/>
        <v>1200</v>
      </c>
      <c r="P27" s="27">
        <f t="shared" si="3"/>
        <v>3</v>
      </c>
      <c r="Q27" s="5">
        <f t="shared" si="12"/>
        <v>1250</v>
      </c>
      <c r="R27" s="1">
        <f t="shared" si="4"/>
        <v>5</v>
      </c>
      <c r="S27" s="43">
        <f t="shared" si="5"/>
        <v>13</v>
      </c>
      <c r="T27" s="23">
        <f t="shared" si="6"/>
        <v>0.54166666666666663</v>
      </c>
    </row>
    <row r="28" spans="1:20" ht="28.8" x14ac:dyDescent="0.3">
      <c r="A28" s="3"/>
      <c r="B28" s="2" t="s">
        <v>2784</v>
      </c>
      <c r="C28" s="2"/>
      <c r="D28" s="2" t="s">
        <v>2785</v>
      </c>
      <c r="E28" s="2" t="s">
        <v>2786</v>
      </c>
      <c r="F28" s="2" t="s">
        <v>2787</v>
      </c>
      <c r="G28" s="2">
        <v>35</v>
      </c>
      <c r="H28" s="7" t="s">
        <v>2788</v>
      </c>
      <c r="I28" s="7" t="s">
        <v>2789</v>
      </c>
      <c r="J28" s="2" t="e">
        <f>G28/#REF!</f>
        <v>#REF!</v>
      </c>
      <c r="K28" s="5">
        <f t="shared" si="0"/>
        <v>250</v>
      </c>
      <c r="L28" s="27">
        <f t="shared" si="1"/>
        <v>1</v>
      </c>
      <c r="M28" s="5">
        <f t="shared" si="11"/>
        <v>400</v>
      </c>
      <c r="N28" s="27">
        <f t="shared" si="2"/>
        <v>4</v>
      </c>
      <c r="O28" s="5">
        <f t="shared" si="10"/>
        <v>1200</v>
      </c>
      <c r="P28" s="27">
        <f t="shared" si="3"/>
        <v>3</v>
      </c>
      <c r="Q28" s="5">
        <f t="shared" si="12"/>
        <v>1250</v>
      </c>
      <c r="R28" s="1">
        <f t="shared" si="4"/>
        <v>5</v>
      </c>
      <c r="S28" s="43">
        <f t="shared" si="5"/>
        <v>13</v>
      </c>
      <c r="T28" s="23">
        <f t="shared" si="6"/>
        <v>0.54166666666666663</v>
      </c>
    </row>
    <row r="29" spans="1:20" ht="28.8" x14ac:dyDescent="0.3">
      <c r="A29" s="3"/>
      <c r="B29" s="2" t="s">
        <v>2790</v>
      </c>
      <c r="C29" s="2" t="s">
        <v>2397</v>
      </c>
      <c r="D29" s="2" t="s">
        <v>2791</v>
      </c>
      <c r="E29" s="2" t="s">
        <v>2792</v>
      </c>
      <c r="F29" s="2" t="s">
        <v>2793</v>
      </c>
      <c r="G29" s="2">
        <v>34</v>
      </c>
      <c r="H29" s="7" t="s">
        <v>2794</v>
      </c>
      <c r="I29" s="7" t="s">
        <v>1095</v>
      </c>
      <c r="J29" s="2" t="e">
        <f>G29/#REF!</f>
        <v>#REF!</v>
      </c>
      <c r="K29" s="5">
        <f t="shared" si="0"/>
        <v>250</v>
      </c>
      <c r="L29" s="27">
        <f t="shared" si="1"/>
        <v>1</v>
      </c>
      <c r="M29" s="5">
        <f t="shared" si="11"/>
        <v>400</v>
      </c>
      <c r="N29" s="27">
        <f t="shared" si="2"/>
        <v>4</v>
      </c>
      <c r="O29" s="5">
        <f t="shared" si="10"/>
        <v>1200</v>
      </c>
      <c r="P29" s="27">
        <f t="shared" si="3"/>
        <v>3</v>
      </c>
      <c r="Q29" s="5">
        <f t="shared" si="12"/>
        <v>1250</v>
      </c>
      <c r="R29" s="1">
        <f t="shared" si="4"/>
        <v>5</v>
      </c>
      <c r="S29" s="43">
        <f t="shared" si="5"/>
        <v>13</v>
      </c>
      <c r="T29" s="23">
        <f t="shared" si="6"/>
        <v>0.54166666666666663</v>
      </c>
    </row>
    <row r="30" spans="1:20" ht="28.8" x14ac:dyDescent="0.3">
      <c r="A30" s="3"/>
      <c r="B30" s="2" t="s">
        <v>2702</v>
      </c>
      <c r="C30" s="2" t="s">
        <v>2703</v>
      </c>
      <c r="D30" s="2">
        <v>3172986255</v>
      </c>
      <c r="E30" s="2" t="s">
        <v>2704</v>
      </c>
      <c r="F30" s="2" t="s">
        <v>2705</v>
      </c>
      <c r="G30" s="2">
        <v>40</v>
      </c>
      <c r="H30" s="7" t="s">
        <v>2706</v>
      </c>
      <c r="I30" s="7" t="s">
        <v>2707</v>
      </c>
      <c r="J30" s="2" t="e">
        <f>G30/#REF!</f>
        <v>#REF!</v>
      </c>
      <c r="K30" s="5">
        <f t="shared" si="0"/>
        <v>250</v>
      </c>
      <c r="L30" s="27">
        <f t="shared" si="1"/>
        <v>1</v>
      </c>
      <c r="M30" s="5">
        <f t="shared" ref="M30:M48" si="13">100*5</f>
        <v>500</v>
      </c>
      <c r="N30" s="27">
        <f t="shared" si="2"/>
        <v>5</v>
      </c>
      <c r="O30" s="5">
        <f t="shared" ref="O30:O48" si="14">400*4</f>
        <v>1600</v>
      </c>
      <c r="P30" s="27">
        <f t="shared" si="3"/>
        <v>4</v>
      </c>
      <c r="Q30" s="5">
        <f t="shared" si="12"/>
        <v>1250</v>
      </c>
      <c r="R30" s="1">
        <f t="shared" si="4"/>
        <v>5</v>
      </c>
      <c r="S30" s="43">
        <f t="shared" si="5"/>
        <v>15</v>
      </c>
      <c r="T30" s="23">
        <f t="shared" si="6"/>
        <v>0.625</v>
      </c>
    </row>
    <row r="31" spans="1:20" ht="28.8" x14ac:dyDescent="0.3">
      <c r="A31" s="3"/>
      <c r="B31" s="2" t="s">
        <v>2708</v>
      </c>
      <c r="C31" s="2" t="s">
        <v>222</v>
      </c>
      <c r="D31" s="2" t="s">
        <v>2709</v>
      </c>
      <c r="E31" s="2" t="s">
        <v>2710</v>
      </c>
      <c r="F31" s="2" t="s">
        <v>2711</v>
      </c>
      <c r="G31" s="2">
        <v>40</v>
      </c>
      <c r="H31" s="7" t="s">
        <v>2712</v>
      </c>
      <c r="I31" s="7" t="s">
        <v>2713</v>
      </c>
      <c r="J31" s="2" t="e">
        <f>G31/#REF!</f>
        <v>#REF!</v>
      </c>
      <c r="K31" s="5">
        <f t="shared" si="0"/>
        <v>250</v>
      </c>
      <c r="L31" s="27">
        <f t="shared" si="1"/>
        <v>1</v>
      </c>
      <c r="M31" s="5">
        <f t="shared" si="13"/>
        <v>500</v>
      </c>
      <c r="N31" s="27">
        <f t="shared" si="2"/>
        <v>5</v>
      </c>
      <c r="O31" s="5">
        <f t="shared" si="14"/>
        <v>1600</v>
      </c>
      <c r="P31" s="27">
        <f t="shared" si="3"/>
        <v>4</v>
      </c>
      <c r="Q31" s="5">
        <f t="shared" si="12"/>
        <v>1250</v>
      </c>
      <c r="R31" s="1">
        <f t="shared" si="4"/>
        <v>5</v>
      </c>
      <c r="S31" s="43">
        <f t="shared" si="5"/>
        <v>15</v>
      </c>
      <c r="T31" s="23">
        <f t="shared" si="6"/>
        <v>0.625</v>
      </c>
    </row>
    <row r="32" spans="1:20" x14ac:dyDescent="0.3">
      <c r="A32" s="3"/>
      <c r="B32" s="2" t="s">
        <v>2714</v>
      </c>
      <c r="C32" s="2" t="s">
        <v>2397</v>
      </c>
      <c r="D32" s="2" t="s">
        <v>2715</v>
      </c>
      <c r="E32" s="2" t="s">
        <v>2716</v>
      </c>
      <c r="F32" s="2" t="s">
        <v>2717</v>
      </c>
      <c r="G32" s="2">
        <v>40</v>
      </c>
      <c r="H32" s="7" t="s">
        <v>2718</v>
      </c>
      <c r="I32" s="7" t="s">
        <v>683</v>
      </c>
      <c r="J32" s="2" t="e">
        <f>G32/#REF!</f>
        <v>#REF!</v>
      </c>
      <c r="K32" s="5">
        <f t="shared" si="0"/>
        <v>250</v>
      </c>
      <c r="L32" s="27">
        <f t="shared" si="1"/>
        <v>1</v>
      </c>
      <c r="M32" s="5">
        <f t="shared" si="13"/>
        <v>500</v>
      </c>
      <c r="N32" s="27">
        <f t="shared" si="2"/>
        <v>5</v>
      </c>
      <c r="O32" s="5">
        <f t="shared" si="14"/>
        <v>1600</v>
      </c>
      <c r="P32" s="27">
        <f t="shared" si="3"/>
        <v>4</v>
      </c>
      <c r="Q32" s="5">
        <f t="shared" si="12"/>
        <v>1250</v>
      </c>
      <c r="R32" s="1">
        <f t="shared" si="4"/>
        <v>5</v>
      </c>
      <c r="S32" s="43">
        <f t="shared" si="5"/>
        <v>15</v>
      </c>
      <c r="T32" s="23">
        <f t="shared" si="6"/>
        <v>0.625</v>
      </c>
    </row>
    <row r="33" spans="1:20" x14ac:dyDescent="0.3">
      <c r="A33" s="3"/>
      <c r="B33" s="2" t="s">
        <v>2719</v>
      </c>
      <c r="C33" s="2" t="s">
        <v>2397</v>
      </c>
      <c r="D33" s="2" t="s">
        <v>2720</v>
      </c>
      <c r="E33" s="2" t="s">
        <v>2721</v>
      </c>
      <c r="F33" s="2" t="s">
        <v>2722</v>
      </c>
      <c r="G33" s="2">
        <v>40</v>
      </c>
      <c r="H33" s="7" t="s">
        <v>2723</v>
      </c>
      <c r="I33" s="7" t="s">
        <v>1364</v>
      </c>
      <c r="J33" s="2" t="e">
        <f>G33/#REF!</f>
        <v>#REF!</v>
      </c>
      <c r="K33" s="5">
        <f t="shared" si="0"/>
        <v>250</v>
      </c>
      <c r="L33" s="27">
        <f t="shared" si="1"/>
        <v>1</v>
      </c>
      <c r="M33" s="5">
        <f t="shared" si="13"/>
        <v>500</v>
      </c>
      <c r="N33" s="27">
        <f t="shared" si="2"/>
        <v>5</v>
      </c>
      <c r="O33" s="5">
        <f t="shared" si="14"/>
        <v>1600</v>
      </c>
      <c r="P33" s="27">
        <f t="shared" si="3"/>
        <v>4</v>
      </c>
      <c r="Q33" s="5">
        <f t="shared" si="12"/>
        <v>1250</v>
      </c>
      <c r="R33" s="1">
        <f t="shared" si="4"/>
        <v>5</v>
      </c>
      <c r="S33" s="43">
        <f t="shared" si="5"/>
        <v>15</v>
      </c>
      <c r="T33" s="23">
        <f t="shared" si="6"/>
        <v>0.625</v>
      </c>
    </row>
    <row r="34" spans="1:20" ht="28.8" x14ac:dyDescent="0.3">
      <c r="A34" s="3"/>
      <c r="B34" s="2" t="s">
        <v>2724</v>
      </c>
      <c r="C34" s="2" t="s">
        <v>435</v>
      </c>
      <c r="D34" s="2" t="s">
        <v>2725</v>
      </c>
      <c r="E34" s="2" t="s">
        <v>2726</v>
      </c>
      <c r="F34" s="2" t="s">
        <v>2727</v>
      </c>
      <c r="G34" s="2">
        <v>40</v>
      </c>
      <c r="H34" s="7" t="s">
        <v>2728</v>
      </c>
      <c r="I34" s="7" t="s">
        <v>917</v>
      </c>
      <c r="J34" s="2" t="e">
        <f>G34/#REF!</f>
        <v>#REF!</v>
      </c>
      <c r="K34" s="5">
        <f t="shared" si="0"/>
        <v>250</v>
      </c>
      <c r="L34" s="27">
        <f t="shared" si="1"/>
        <v>1</v>
      </c>
      <c r="M34" s="5">
        <f t="shared" si="13"/>
        <v>500</v>
      </c>
      <c r="N34" s="27">
        <f t="shared" si="2"/>
        <v>5</v>
      </c>
      <c r="O34" s="5">
        <f t="shared" si="14"/>
        <v>1600</v>
      </c>
      <c r="P34" s="27">
        <f t="shared" si="3"/>
        <v>4</v>
      </c>
      <c r="Q34" s="5">
        <f t="shared" si="12"/>
        <v>1250</v>
      </c>
      <c r="R34" s="1">
        <f t="shared" si="4"/>
        <v>5</v>
      </c>
      <c r="S34" s="43">
        <f t="shared" si="5"/>
        <v>15</v>
      </c>
      <c r="T34" s="23">
        <f t="shared" si="6"/>
        <v>0.625</v>
      </c>
    </row>
    <row r="35" spans="1:20" ht="28.8" x14ac:dyDescent="0.3">
      <c r="A35" s="3"/>
      <c r="B35" s="2" t="s">
        <v>2729</v>
      </c>
      <c r="C35" s="2" t="s">
        <v>890</v>
      </c>
      <c r="D35" s="2" t="s">
        <v>2730</v>
      </c>
      <c r="E35" s="2" t="s">
        <v>2731</v>
      </c>
      <c r="F35" s="2" t="s">
        <v>2732</v>
      </c>
      <c r="G35" s="2">
        <v>40</v>
      </c>
      <c r="H35" s="7" t="s">
        <v>2733</v>
      </c>
      <c r="I35" s="7" t="s">
        <v>1664</v>
      </c>
      <c r="J35" s="2" t="e">
        <f>G35/#REF!</f>
        <v>#REF!</v>
      </c>
      <c r="K35" s="5">
        <f t="shared" si="0"/>
        <v>250</v>
      </c>
      <c r="L35" s="27">
        <f t="shared" si="1"/>
        <v>1</v>
      </c>
      <c r="M35" s="5">
        <f t="shared" si="13"/>
        <v>500</v>
      </c>
      <c r="N35" s="27">
        <f t="shared" si="2"/>
        <v>5</v>
      </c>
      <c r="O35" s="5">
        <f t="shared" si="14"/>
        <v>1600</v>
      </c>
      <c r="P35" s="27">
        <f t="shared" si="3"/>
        <v>4</v>
      </c>
      <c r="Q35" s="5">
        <f t="shared" si="12"/>
        <v>1250</v>
      </c>
      <c r="R35" s="1">
        <f t="shared" si="4"/>
        <v>5</v>
      </c>
      <c r="S35" s="43">
        <f t="shared" si="5"/>
        <v>15</v>
      </c>
      <c r="T35" s="23">
        <f t="shared" si="6"/>
        <v>0.625</v>
      </c>
    </row>
    <row r="36" spans="1:20" ht="28.8" x14ac:dyDescent="0.3">
      <c r="A36" s="21"/>
      <c r="B36" s="16" t="s">
        <v>2734</v>
      </c>
      <c r="C36" s="16"/>
      <c r="D36" s="16" t="s">
        <v>2735</v>
      </c>
      <c r="E36" s="16" t="s">
        <v>2736</v>
      </c>
      <c r="F36" s="16" t="s">
        <v>2737</v>
      </c>
      <c r="G36" s="16">
        <v>40</v>
      </c>
      <c r="H36" s="7" t="s">
        <v>2738</v>
      </c>
      <c r="I36" s="7" t="s">
        <v>458</v>
      </c>
      <c r="J36" s="16" t="e">
        <f>G36/#REF!</f>
        <v>#REF!</v>
      </c>
      <c r="K36" s="5">
        <f t="shared" si="0"/>
        <v>250</v>
      </c>
      <c r="L36" s="27">
        <f t="shared" si="1"/>
        <v>1</v>
      </c>
      <c r="M36" s="5">
        <f t="shared" si="13"/>
        <v>500</v>
      </c>
      <c r="N36" s="27">
        <f t="shared" si="2"/>
        <v>5</v>
      </c>
      <c r="O36" s="5">
        <f t="shared" si="14"/>
        <v>1600</v>
      </c>
      <c r="P36" s="27">
        <f t="shared" si="3"/>
        <v>4</v>
      </c>
      <c r="Q36" s="5">
        <f t="shared" si="12"/>
        <v>1250</v>
      </c>
      <c r="R36" s="1">
        <f t="shared" si="4"/>
        <v>5</v>
      </c>
      <c r="S36" s="43">
        <f t="shared" si="5"/>
        <v>15</v>
      </c>
      <c r="T36" s="23">
        <f t="shared" si="6"/>
        <v>0.625</v>
      </c>
    </row>
    <row r="37" spans="1:20" ht="28.8" x14ac:dyDescent="0.3">
      <c r="A37" s="2"/>
      <c r="B37" s="2" t="s">
        <v>2635</v>
      </c>
      <c r="C37" s="2" t="s">
        <v>2397</v>
      </c>
      <c r="D37" s="2" t="s">
        <v>2636</v>
      </c>
      <c r="E37" s="2" t="s">
        <v>2637</v>
      </c>
      <c r="F37" s="2" t="s">
        <v>2638</v>
      </c>
      <c r="G37" s="2">
        <v>46</v>
      </c>
      <c r="H37" s="7" t="s">
        <v>2639</v>
      </c>
      <c r="I37" s="7" t="s">
        <v>1423</v>
      </c>
      <c r="J37" s="2" t="e">
        <f>G37/#REF!</f>
        <v>#REF!</v>
      </c>
      <c r="K37" s="5">
        <f t="shared" ref="K37:K48" si="15">250*2</f>
        <v>500</v>
      </c>
      <c r="L37" s="27">
        <f t="shared" si="1"/>
        <v>2</v>
      </c>
      <c r="M37" s="5">
        <f t="shared" si="13"/>
        <v>500</v>
      </c>
      <c r="N37" s="27">
        <f t="shared" si="2"/>
        <v>5</v>
      </c>
      <c r="O37" s="5">
        <f t="shared" si="14"/>
        <v>1600</v>
      </c>
      <c r="P37" s="27">
        <f t="shared" si="3"/>
        <v>4</v>
      </c>
      <c r="Q37" s="5">
        <f t="shared" ref="Q37:Q48" si="16">250*6</f>
        <v>1500</v>
      </c>
      <c r="R37" s="1">
        <f t="shared" si="4"/>
        <v>6</v>
      </c>
      <c r="S37" s="43">
        <f t="shared" si="5"/>
        <v>17</v>
      </c>
      <c r="T37" s="23">
        <f t="shared" si="6"/>
        <v>0.70833333333333337</v>
      </c>
    </row>
    <row r="38" spans="1:20" ht="28.8" x14ac:dyDescent="0.3">
      <c r="A38" s="2"/>
      <c r="B38" s="2" t="s">
        <v>2640</v>
      </c>
      <c r="C38" s="2" t="s">
        <v>222</v>
      </c>
      <c r="D38" s="2" t="s">
        <v>2641</v>
      </c>
      <c r="E38" s="2" t="s">
        <v>2642</v>
      </c>
      <c r="F38" s="2" t="s">
        <v>2643</v>
      </c>
      <c r="G38" s="2">
        <v>45</v>
      </c>
      <c r="H38" s="7" t="s">
        <v>2644</v>
      </c>
      <c r="I38" s="7" t="s">
        <v>917</v>
      </c>
      <c r="J38" s="2" t="e">
        <f>G38/#REF!</f>
        <v>#REF!</v>
      </c>
      <c r="K38" s="5">
        <f t="shared" si="15"/>
        <v>500</v>
      </c>
      <c r="L38" s="27">
        <f t="shared" si="1"/>
        <v>2</v>
      </c>
      <c r="M38" s="5">
        <f t="shared" si="13"/>
        <v>500</v>
      </c>
      <c r="N38" s="27">
        <f t="shared" si="2"/>
        <v>5</v>
      </c>
      <c r="O38" s="5">
        <f t="shared" si="14"/>
        <v>1600</v>
      </c>
      <c r="P38" s="27">
        <f t="shared" si="3"/>
        <v>4</v>
      </c>
      <c r="Q38" s="5">
        <f t="shared" si="16"/>
        <v>1500</v>
      </c>
      <c r="R38" s="1">
        <f t="shared" si="4"/>
        <v>6</v>
      </c>
      <c r="S38" s="43">
        <f t="shared" si="5"/>
        <v>17</v>
      </c>
      <c r="T38" s="23">
        <f t="shared" si="6"/>
        <v>0.70833333333333337</v>
      </c>
    </row>
    <row r="39" spans="1:20" ht="28.8" x14ac:dyDescent="0.3">
      <c r="A39" s="2"/>
      <c r="B39" s="2" t="s">
        <v>2645</v>
      </c>
      <c r="C39" s="2" t="s">
        <v>222</v>
      </c>
      <c r="D39" s="2" t="s">
        <v>2646</v>
      </c>
      <c r="E39" s="2" t="s">
        <v>2647</v>
      </c>
      <c r="F39" s="2" t="s">
        <v>2648</v>
      </c>
      <c r="G39" s="2">
        <v>45</v>
      </c>
      <c r="H39" s="7" t="s">
        <v>2649</v>
      </c>
      <c r="I39" s="7" t="s">
        <v>2650</v>
      </c>
      <c r="J39" s="2" t="e">
        <f>G39/#REF!</f>
        <v>#REF!</v>
      </c>
      <c r="K39" s="5">
        <f t="shared" si="15"/>
        <v>500</v>
      </c>
      <c r="L39" s="27">
        <f t="shared" si="1"/>
        <v>2</v>
      </c>
      <c r="M39" s="5">
        <f t="shared" si="13"/>
        <v>500</v>
      </c>
      <c r="N39" s="27">
        <f t="shared" si="2"/>
        <v>5</v>
      </c>
      <c r="O39" s="5">
        <f t="shared" si="14"/>
        <v>1600</v>
      </c>
      <c r="P39" s="27">
        <f t="shared" si="3"/>
        <v>4</v>
      </c>
      <c r="Q39" s="5">
        <f t="shared" si="16"/>
        <v>1500</v>
      </c>
      <c r="R39" s="1">
        <f t="shared" si="4"/>
        <v>6</v>
      </c>
      <c r="S39" s="43">
        <f t="shared" si="5"/>
        <v>17</v>
      </c>
      <c r="T39" s="23">
        <f t="shared" si="6"/>
        <v>0.70833333333333337</v>
      </c>
    </row>
    <row r="40" spans="1:20" s="19" customFormat="1" ht="28.8" x14ac:dyDescent="0.3">
      <c r="A40" s="2"/>
      <c r="B40" s="2" t="s">
        <v>2651</v>
      </c>
      <c r="C40" s="2" t="s">
        <v>979</v>
      </c>
      <c r="D40" s="2" t="s">
        <v>2652</v>
      </c>
      <c r="E40" s="2" t="s">
        <v>2653</v>
      </c>
      <c r="F40" s="2" t="s">
        <v>2654</v>
      </c>
      <c r="G40" s="2">
        <v>45</v>
      </c>
      <c r="H40" s="7" t="s">
        <v>2655</v>
      </c>
      <c r="I40" s="7" t="s">
        <v>522</v>
      </c>
      <c r="J40" s="2" t="e">
        <f>G40/#REF!</f>
        <v>#REF!</v>
      </c>
      <c r="K40" s="5">
        <f t="shared" si="15"/>
        <v>500</v>
      </c>
      <c r="L40" s="27">
        <f t="shared" si="1"/>
        <v>2</v>
      </c>
      <c r="M40" s="5">
        <f t="shared" si="13"/>
        <v>500</v>
      </c>
      <c r="N40" s="27">
        <f t="shared" si="2"/>
        <v>5</v>
      </c>
      <c r="O40" s="5">
        <f t="shared" si="14"/>
        <v>1600</v>
      </c>
      <c r="P40" s="27">
        <f t="shared" si="3"/>
        <v>4</v>
      </c>
      <c r="Q40" s="5">
        <f t="shared" si="16"/>
        <v>1500</v>
      </c>
      <c r="R40" s="1">
        <f t="shared" si="4"/>
        <v>6</v>
      </c>
      <c r="S40" s="43">
        <f t="shared" si="5"/>
        <v>17</v>
      </c>
      <c r="T40" s="23">
        <f t="shared" si="6"/>
        <v>0.70833333333333337</v>
      </c>
    </row>
    <row r="41" spans="1:20" x14ac:dyDescent="0.3">
      <c r="A41" s="2"/>
      <c r="B41" s="2" t="s">
        <v>2656</v>
      </c>
      <c r="C41" s="2" t="s">
        <v>979</v>
      </c>
      <c r="D41" s="2" t="s">
        <v>2657</v>
      </c>
      <c r="E41" s="2" t="s">
        <v>2658</v>
      </c>
      <c r="F41" s="2" t="s">
        <v>2659</v>
      </c>
      <c r="G41" s="2">
        <v>45</v>
      </c>
      <c r="H41" s="7" t="s">
        <v>2660</v>
      </c>
      <c r="I41" s="7" t="s">
        <v>2661</v>
      </c>
      <c r="J41" s="2" t="e">
        <f>G41/#REF!</f>
        <v>#REF!</v>
      </c>
      <c r="K41" s="5">
        <f t="shared" si="15"/>
        <v>500</v>
      </c>
      <c r="L41" s="27">
        <f t="shared" si="1"/>
        <v>2</v>
      </c>
      <c r="M41" s="5">
        <f t="shared" si="13"/>
        <v>500</v>
      </c>
      <c r="N41" s="27">
        <f t="shared" si="2"/>
        <v>5</v>
      </c>
      <c r="O41" s="5">
        <f t="shared" si="14"/>
        <v>1600</v>
      </c>
      <c r="P41" s="27">
        <f t="shared" si="3"/>
        <v>4</v>
      </c>
      <c r="Q41" s="5">
        <f t="shared" si="16"/>
        <v>1500</v>
      </c>
      <c r="R41" s="1">
        <f t="shared" si="4"/>
        <v>6</v>
      </c>
      <c r="S41" s="43">
        <f t="shared" si="5"/>
        <v>17</v>
      </c>
      <c r="T41" s="23">
        <f t="shared" si="6"/>
        <v>0.70833333333333337</v>
      </c>
    </row>
    <row r="42" spans="1:20" ht="28.8" x14ac:dyDescent="0.3">
      <c r="A42" s="2"/>
      <c r="B42" s="2" t="s">
        <v>2662</v>
      </c>
      <c r="C42" s="2"/>
      <c r="D42" s="2" t="s">
        <v>2663</v>
      </c>
      <c r="E42" s="2" t="s">
        <v>2664</v>
      </c>
      <c r="F42" s="2" t="s">
        <v>2665</v>
      </c>
      <c r="G42" s="2">
        <v>45</v>
      </c>
      <c r="H42" s="7" t="s">
        <v>2666</v>
      </c>
      <c r="I42" s="7" t="s">
        <v>2667</v>
      </c>
      <c r="J42" s="2" t="e">
        <f>G42/#REF!</f>
        <v>#REF!</v>
      </c>
      <c r="K42" s="5">
        <f t="shared" si="15"/>
        <v>500</v>
      </c>
      <c r="L42" s="27">
        <f t="shared" si="1"/>
        <v>2</v>
      </c>
      <c r="M42" s="5">
        <f t="shared" si="13"/>
        <v>500</v>
      </c>
      <c r="N42" s="27">
        <f t="shared" si="2"/>
        <v>5</v>
      </c>
      <c r="O42" s="5">
        <f t="shared" si="14"/>
        <v>1600</v>
      </c>
      <c r="P42" s="27">
        <f t="shared" si="3"/>
        <v>4</v>
      </c>
      <c r="Q42" s="5">
        <f t="shared" si="16"/>
        <v>1500</v>
      </c>
      <c r="R42" s="1">
        <f t="shared" si="4"/>
        <v>6</v>
      </c>
      <c r="S42" s="43">
        <f t="shared" si="5"/>
        <v>17</v>
      </c>
      <c r="T42" s="23">
        <f t="shared" si="6"/>
        <v>0.70833333333333337</v>
      </c>
    </row>
    <row r="43" spans="1:20" ht="28.8" x14ac:dyDescent="0.3">
      <c r="A43" s="2"/>
      <c r="B43" s="2" t="s">
        <v>2668</v>
      </c>
      <c r="C43" s="2"/>
      <c r="D43" s="2" t="s">
        <v>2669</v>
      </c>
      <c r="E43" s="2" t="s">
        <v>2670</v>
      </c>
      <c r="F43" s="2" t="s">
        <v>2671</v>
      </c>
      <c r="G43" s="2">
        <v>45</v>
      </c>
      <c r="H43" s="7" t="s">
        <v>2672</v>
      </c>
      <c r="I43" s="7" t="s">
        <v>2673</v>
      </c>
      <c r="J43" s="2" t="e">
        <f>G43/#REF!</f>
        <v>#REF!</v>
      </c>
      <c r="K43" s="5">
        <f t="shared" si="15"/>
        <v>500</v>
      </c>
      <c r="L43" s="27">
        <f t="shared" si="1"/>
        <v>2</v>
      </c>
      <c r="M43" s="5">
        <f t="shared" si="13"/>
        <v>500</v>
      </c>
      <c r="N43" s="27">
        <f t="shared" si="2"/>
        <v>5</v>
      </c>
      <c r="O43" s="5">
        <f t="shared" si="14"/>
        <v>1600</v>
      </c>
      <c r="P43" s="27">
        <f t="shared" si="3"/>
        <v>4</v>
      </c>
      <c r="Q43" s="5">
        <f t="shared" si="16"/>
        <v>1500</v>
      </c>
      <c r="R43" s="1">
        <f t="shared" si="4"/>
        <v>6</v>
      </c>
      <c r="S43" s="43">
        <f t="shared" si="5"/>
        <v>17</v>
      </c>
      <c r="T43" s="23">
        <f t="shared" si="6"/>
        <v>0.70833333333333337</v>
      </c>
    </row>
    <row r="44" spans="1:20" x14ac:dyDescent="0.3">
      <c r="A44" s="2"/>
      <c r="B44" s="2" t="s">
        <v>2674</v>
      </c>
      <c r="C44" s="2"/>
      <c r="D44" s="2" t="s">
        <v>2675</v>
      </c>
      <c r="E44" s="2" t="s">
        <v>2676</v>
      </c>
      <c r="F44" s="2" t="s">
        <v>2677</v>
      </c>
      <c r="G44" s="2">
        <v>45</v>
      </c>
      <c r="H44" s="7" t="s">
        <v>2678</v>
      </c>
      <c r="I44" s="7" t="s">
        <v>445</v>
      </c>
      <c r="J44" s="2" t="e">
        <f>G44/#REF!</f>
        <v>#REF!</v>
      </c>
      <c r="K44" s="5">
        <f t="shared" si="15"/>
        <v>500</v>
      </c>
      <c r="L44" s="27">
        <f t="shared" si="1"/>
        <v>2</v>
      </c>
      <c r="M44" s="5">
        <f t="shared" si="13"/>
        <v>500</v>
      </c>
      <c r="N44" s="27">
        <f t="shared" si="2"/>
        <v>5</v>
      </c>
      <c r="O44" s="5">
        <f t="shared" si="14"/>
        <v>1600</v>
      </c>
      <c r="P44" s="27">
        <f t="shared" si="3"/>
        <v>4</v>
      </c>
      <c r="Q44" s="5">
        <f t="shared" si="16"/>
        <v>1500</v>
      </c>
      <c r="R44" s="1">
        <f t="shared" si="4"/>
        <v>6</v>
      </c>
      <c r="S44" s="43">
        <f t="shared" si="5"/>
        <v>17</v>
      </c>
      <c r="T44" s="23">
        <f t="shared" si="6"/>
        <v>0.70833333333333337</v>
      </c>
    </row>
    <row r="45" spans="1:20" ht="28.8" x14ac:dyDescent="0.3">
      <c r="A45" s="2"/>
      <c r="B45" s="2" t="s">
        <v>2679</v>
      </c>
      <c r="C45" s="2"/>
      <c r="D45" s="2" t="s">
        <v>2680</v>
      </c>
      <c r="E45" s="2" t="s">
        <v>2681</v>
      </c>
      <c r="F45" s="2" t="s">
        <v>2682</v>
      </c>
      <c r="G45" s="2">
        <v>45</v>
      </c>
      <c r="H45" s="7" t="s">
        <v>2683</v>
      </c>
      <c r="I45" s="7" t="s">
        <v>2684</v>
      </c>
      <c r="J45" s="2" t="e">
        <f>G45/#REF!</f>
        <v>#REF!</v>
      </c>
      <c r="K45" s="5">
        <f t="shared" si="15"/>
        <v>500</v>
      </c>
      <c r="L45" s="27">
        <f t="shared" si="1"/>
        <v>2</v>
      </c>
      <c r="M45" s="5">
        <f t="shared" si="13"/>
        <v>500</v>
      </c>
      <c r="N45" s="27">
        <f t="shared" si="2"/>
        <v>5</v>
      </c>
      <c r="O45" s="5">
        <f t="shared" si="14"/>
        <v>1600</v>
      </c>
      <c r="P45" s="27">
        <f t="shared" si="3"/>
        <v>4</v>
      </c>
      <c r="Q45" s="5">
        <f t="shared" si="16"/>
        <v>1500</v>
      </c>
      <c r="R45" s="1">
        <f t="shared" si="4"/>
        <v>6</v>
      </c>
      <c r="S45" s="43">
        <f t="shared" si="5"/>
        <v>17</v>
      </c>
      <c r="T45" s="23">
        <f t="shared" si="6"/>
        <v>0.70833333333333337</v>
      </c>
    </row>
    <row r="46" spans="1:20" ht="28.8" x14ac:dyDescent="0.3">
      <c r="A46" s="3"/>
      <c r="B46" s="2" t="s">
        <v>2685</v>
      </c>
      <c r="C46" s="2" t="s">
        <v>209</v>
      </c>
      <c r="D46" s="2" t="s">
        <v>2686</v>
      </c>
      <c r="E46" s="2" t="s">
        <v>2687</v>
      </c>
      <c r="F46" s="2" t="s">
        <v>2688</v>
      </c>
      <c r="G46" s="2">
        <v>43</v>
      </c>
      <c r="H46" s="7" t="s">
        <v>2689</v>
      </c>
      <c r="I46" s="7" t="s">
        <v>2690</v>
      </c>
      <c r="J46" s="2" t="e">
        <f>G46/#REF!</f>
        <v>#REF!</v>
      </c>
      <c r="K46" s="5">
        <f t="shared" si="15"/>
        <v>500</v>
      </c>
      <c r="L46" s="27">
        <f t="shared" si="1"/>
        <v>2</v>
      </c>
      <c r="M46" s="5">
        <f t="shared" si="13"/>
        <v>500</v>
      </c>
      <c r="N46" s="27">
        <f t="shared" si="2"/>
        <v>5</v>
      </c>
      <c r="O46" s="5">
        <f t="shared" si="14"/>
        <v>1600</v>
      </c>
      <c r="P46" s="27">
        <f t="shared" si="3"/>
        <v>4</v>
      </c>
      <c r="Q46" s="5">
        <f t="shared" si="16"/>
        <v>1500</v>
      </c>
      <c r="R46" s="1">
        <f t="shared" si="4"/>
        <v>6</v>
      </c>
      <c r="S46" s="43">
        <f t="shared" si="5"/>
        <v>17</v>
      </c>
      <c r="T46" s="23">
        <f t="shared" si="6"/>
        <v>0.70833333333333337</v>
      </c>
    </row>
    <row r="47" spans="1:20" x14ac:dyDescent="0.3">
      <c r="A47" s="3"/>
      <c r="B47" s="2" t="s">
        <v>2691</v>
      </c>
      <c r="C47" s="2" t="s">
        <v>2397</v>
      </c>
      <c r="D47" s="2" t="s">
        <v>2692</v>
      </c>
      <c r="E47" s="2" t="s">
        <v>2693</v>
      </c>
      <c r="F47" s="2" t="s">
        <v>2694</v>
      </c>
      <c r="G47" s="2">
        <v>42</v>
      </c>
      <c r="H47" s="7" t="s">
        <v>2695</v>
      </c>
      <c r="I47" s="7" t="s">
        <v>1160</v>
      </c>
      <c r="J47" s="2" t="e">
        <f>G47/#REF!</f>
        <v>#REF!</v>
      </c>
      <c r="K47" s="5">
        <f t="shared" si="15"/>
        <v>500</v>
      </c>
      <c r="L47" s="27">
        <f t="shared" si="1"/>
        <v>2</v>
      </c>
      <c r="M47" s="5">
        <f t="shared" si="13"/>
        <v>500</v>
      </c>
      <c r="N47" s="27">
        <f t="shared" si="2"/>
        <v>5</v>
      </c>
      <c r="O47" s="5">
        <f t="shared" si="14"/>
        <v>1600</v>
      </c>
      <c r="P47" s="27">
        <f t="shared" si="3"/>
        <v>4</v>
      </c>
      <c r="Q47" s="5">
        <f t="shared" si="16"/>
        <v>1500</v>
      </c>
      <c r="R47" s="1">
        <f t="shared" si="4"/>
        <v>6</v>
      </c>
      <c r="S47" s="43">
        <f t="shared" si="5"/>
        <v>17</v>
      </c>
      <c r="T47" s="23">
        <f t="shared" si="6"/>
        <v>0.70833333333333337</v>
      </c>
    </row>
    <row r="48" spans="1:20" x14ac:dyDescent="0.3">
      <c r="A48" s="3"/>
      <c r="B48" s="2" t="s">
        <v>2696</v>
      </c>
      <c r="C48" s="2" t="s">
        <v>979</v>
      </c>
      <c r="D48" s="2" t="s">
        <v>2697</v>
      </c>
      <c r="E48" s="2" t="s">
        <v>2698</v>
      </c>
      <c r="F48" s="2" t="s">
        <v>2699</v>
      </c>
      <c r="G48" s="2">
        <v>42</v>
      </c>
      <c r="H48" s="7" t="s">
        <v>2700</v>
      </c>
      <c r="I48" s="7" t="s">
        <v>2701</v>
      </c>
      <c r="J48" s="2" t="e">
        <f>G48/#REF!</f>
        <v>#REF!</v>
      </c>
      <c r="K48" s="5">
        <f t="shared" si="15"/>
        <v>500</v>
      </c>
      <c r="L48" s="27">
        <f t="shared" si="1"/>
        <v>2</v>
      </c>
      <c r="M48" s="5">
        <f t="shared" si="13"/>
        <v>500</v>
      </c>
      <c r="N48" s="27">
        <f t="shared" si="2"/>
        <v>5</v>
      </c>
      <c r="O48" s="5">
        <f t="shared" si="14"/>
        <v>1600</v>
      </c>
      <c r="P48" s="27">
        <f t="shared" si="3"/>
        <v>4</v>
      </c>
      <c r="Q48" s="5">
        <f t="shared" si="16"/>
        <v>1500</v>
      </c>
      <c r="R48" s="1">
        <f t="shared" si="4"/>
        <v>6</v>
      </c>
      <c r="S48" s="43">
        <f t="shared" si="5"/>
        <v>17</v>
      </c>
      <c r="T48" s="23">
        <f t="shared" si="6"/>
        <v>0.70833333333333337</v>
      </c>
    </row>
    <row r="49" spans="7:17" x14ac:dyDescent="0.3">
      <c r="G49" s="1">
        <f>SUM(G2:G48)</f>
        <v>1623</v>
      </c>
      <c r="K49" s="23">
        <f>SUM(K2:K48)</f>
        <v>14750</v>
      </c>
      <c r="M49" s="23">
        <f>SUM(M2:M48)</f>
        <v>19300</v>
      </c>
      <c r="O49" s="23">
        <f>SUM(O2:O48)</f>
        <v>60400</v>
      </c>
      <c r="Q49" s="23">
        <f>SUM(Q2:Q48)</f>
        <v>55000</v>
      </c>
    </row>
  </sheetData>
  <sortState xmlns:xlrd2="http://schemas.microsoft.com/office/spreadsheetml/2017/richdata2" ref="A2:T49">
    <sortCondition ref="S2:S49"/>
  </sortState>
  <hyperlinks>
    <hyperlink ref="D20" r:id="rId1" xr:uid="{CD12FCC7-DB03-4C3C-8FED-F7CEF31F8C6D}"/>
    <hyperlink ref="D26" r:id="rId2" xr:uid="{922E4929-F355-4443-9497-8DBF1CD4FF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Custom_250+</vt:lpstr>
      <vt:lpstr>Tier 1</vt:lpstr>
      <vt:lpstr>Tier 2</vt:lpstr>
      <vt:lpstr>Tier 3</vt:lpstr>
      <vt:lpstr>Tier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Renckly, Danielle</dc:creator>
  <cp:keywords/>
  <dc:description/>
  <cp:lastModifiedBy>Rusyniak, Daniel E (Dan)</cp:lastModifiedBy>
  <cp:revision/>
  <dcterms:created xsi:type="dcterms:W3CDTF">2020-10-21T11:53:41Z</dcterms:created>
  <dcterms:modified xsi:type="dcterms:W3CDTF">2020-10-25T22:15:47Z</dcterms:modified>
  <cp:category/>
  <cp:contentStatus/>
</cp:coreProperties>
</file>